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395" windowHeight="10395" firstSheet="1" activeTab="3"/>
  </bookViews>
  <sheets>
    <sheet name="Cash Flow Calculator" sheetId="1" r:id="rId1"/>
    <sheet name="Amortization Schedule" sheetId="2" r:id="rId2"/>
    <sheet name="Table for Break Even Analysis" sheetId="3" r:id="rId3"/>
    <sheet name="Break Even Analysis"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7" i="2" l="1"/>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6" i="2"/>
  <c r="M5" i="2"/>
  <c r="L5" i="2"/>
  <c r="D5" i="2" l="1"/>
  <c r="F41" i="1"/>
  <c r="D20" i="1"/>
  <c r="F38" i="1" s="1"/>
  <c r="G20" i="1"/>
  <c r="D8" i="1"/>
  <c r="D35" i="1" s="1"/>
  <c r="D29" i="1"/>
  <c r="D32" i="1"/>
  <c r="D38" i="1" l="1"/>
  <c r="D23" i="1"/>
  <c r="B9" i="4" l="1"/>
  <c r="F5" i="4"/>
  <c r="F8" i="4" s="1"/>
  <c r="E5" i="4"/>
  <c r="E8" i="4" s="1"/>
  <c r="D5" i="4"/>
  <c r="D8" i="4" s="1"/>
  <c r="C5" i="4"/>
  <c r="C8" i="4" s="1"/>
  <c r="L365" i="2"/>
  <c r="L364" i="2"/>
  <c r="L363" i="2"/>
  <c r="L362" i="2"/>
  <c r="L361" i="2"/>
  <c r="L360" i="2"/>
  <c r="L359" i="2"/>
  <c r="L358" i="2"/>
  <c r="L357" i="2"/>
  <c r="L356" i="2"/>
  <c r="L355" i="2"/>
  <c r="L354" i="2"/>
  <c r="L353" i="2"/>
  <c r="L352" i="2"/>
  <c r="L351" i="2"/>
  <c r="L350" i="2"/>
  <c r="L349" i="2"/>
  <c r="L348" i="2"/>
  <c r="L347" i="2"/>
  <c r="L346" i="2"/>
  <c r="L345" i="2"/>
  <c r="L344" i="2"/>
  <c r="L343" i="2"/>
  <c r="L342" i="2"/>
  <c r="L341" i="2"/>
  <c r="L340" i="2"/>
  <c r="L339" i="2"/>
  <c r="L338" i="2"/>
  <c r="L337" i="2"/>
  <c r="L336" i="2"/>
  <c r="L335" i="2"/>
  <c r="L334" i="2"/>
  <c r="L333" i="2"/>
  <c r="L332" i="2"/>
  <c r="L331" i="2"/>
  <c r="L330" i="2"/>
  <c r="L329" i="2"/>
  <c r="L328" i="2"/>
  <c r="L327" i="2"/>
  <c r="L326" i="2"/>
  <c r="L325" i="2"/>
  <c r="L324" i="2"/>
  <c r="L323" i="2"/>
  <c r="L322" i="2"/>
  <c r="L321" i="2"/>
  <c r="L320" i="2"/>
  <c r="L319" i="2"/>
  <c r="L318" i="2"/>
  <c r="L317" i="2"/>
  <c r="L316" i="2"/>
  <c r="L315" i="2"/>
  <c r="L314" i="2"/>
  <c r="L313" i="2"/>
  <c r="L312" i="2"/>
  <c r="L311" i="2"/>
  <c r="L310" i="2"/>
  <c r="L309" i="2"/>
  <c r="L308" i="2"/>
  <c r="L307" i="2"/>
  <c r="L306" i="2"/>
  <c r="L305" i="2"/>
  <c r="L304" i="2"/>
  <c r="L303" i="2"/>
  <c r="L302" i="2"/>
  <c r="L301" i="2"/>
  <c r="L300" i="2"/>
  <c r="L299" i="2"/>
  <c r="L298" i="2"/>
  <c r="L297" i="2"/>
  <c r="L296" i="2"/>
  <c r="L295" i="2"/>
  <c r="L294" i="2"/>
  <c r="L293" i="2"/>
  <c r="L292" i="2"/>
  <c r="L291" i="2"/>
  <c r="L290" i="2"/>
  <c r="L289" i="2"/>
  <c r="L288" i="2"/>
  <c r="L287" i="2"/>
  <c r="L286" i="2"/>
  <c r="L285" i="2"/>
  <c r="L284" i="2"/>
  <c r="L283" i="2"/>
  <c r="L282" i="2"/>
  <c r="L281" i="2"/>
  <c r="L280" i="2"/>
  <c r="L279" i="2"/>
  <c r="L278" i="2"/>
  <c r="L277" i="2"/>
  <c r="L276" i="2"/>
  <c r="L275" i="2"/>
  <c r="L274" i="2"/>
  <c r="L273" i="2"/>
  <c r="L272" i="2"/>
  <c r="L271" i="2"/>
  <c r="L270" i="2"/>
  <c r="L269" i="2"/>
  <c r="L268" i="2"/>
  <c r="L267" i="2"/>
  <c r="L266" i="2"/>
  <c r="L265" i="2"/>
  <c r="L264" i="2"/>
  <c r="L263" i="2"/>
  <c r="L262" i="2"/>
  <c r="L261" i="2"/>
  <c r="L260" i="2"/>
  <c r="L259" i="2"/>
  <c r="L258" i="2"/>
  <c r="L257" i="2"/>
  <c r="L256" i="2"/>
  <c r="L255" i="2"/>
  <c r="L254" i="2"/>
  <c r="L253" i="2"/>
  <c r="L252" i="2"/>
  <c r="L251" i="2"/>
  <c r="L250" i="2"/>
  <c r="L249" i="2"/>
  <c r="L248" i="2"/>
  <c r="L247" i="2"/>
  <c r="L246" i="2"/>
  <c r="L245" i="2"/>
  <c r="L244" i="2"/>
  <c r="L243" i="2"/>
  <c r="L242" i="2"/>
  <c r="L241" i="2"/>
  <c r="L240" i="2"/>
  <c r="L239" i="2"/>
  <c r="L238" i="2"/>
  <c r="L237" i="2"/>
  <c r="L236" i="2"/>
  <c r="L235" i="2"/>
  <c r="L234" i="2"/>
  <c r="L233" i="2"/>
  <c r="L232" i="2"/>
  <c r="L231" i="2"/>
  <c r="L230" i="2"/>
  <c r="L229" i="2"/>
  <c r="L228" i="2"/>
  <c r="L227" i="2"/>
  <c r="L226" i="2"/>
  <c r="L225" i="2"/>
  <c r="L224" i="2"/>
  <c r="L223" i="2"/>
  <c r="L222" i="2"/>
  <c r="L221" i="2"/>
  <c r="L220" i="2"/>
  <c r="L219" i="2"/>
  <c r="L218" i="2"/>
  <c r="L217" i="2"/>
  <c r="L216" i="2"/>
  <c r="L215" i="2"/>
  <c r="L214" i="2"/>
  <c r="L213" i="2"/>
  <c r="L212" i="2"/>
  <c r="L211" i="2"/>
  <c r="L210" i="2"/>
  <c r="L209" i="2"/>
  <c r="L208" i="2"/>
  <c r="L207" i="2"/>
  <c r="L206" i="2"/>
  <c r="L205" i="2"/>
  <c r="L204" i="2"/>
  <c r="L203" i="2"/>
  <c r="L202" i="2"/>
  <c r="L201" i="2"/>
  <c r="L200" i="2"/>
  <c r="L199" i="2"/>
  <c r="L198" i="2"/>
  <c r="L197" i="2"/>
  <c r="L196" i="2"/>
  <c r="L195" i="2"/>
  <c r="L194" i="2"/>
  <c r="L193" i="2"/>
  <c r="L192" i="2"/>
  <c r="L191" i="2"/>
  <c r="L190" i="2"/>
  <c r="L189" i="2"/>
  <c r="L188" i="2"/>
  <c r="L187" i="2"/>
  <c r="L186" i="2"/>
  <c r="L185" i="2"/>
  <c r="L184" i="2"/>
  <c r="L183" i="2"/>
  <c r="L182" i="2"/>
  <c r="L181" i="2"/>
  <c r="L180" i="2"/>
  <c r="L179" i="2"/>
  <c r="L178" i="2"/>
  <c r="L177" i="2"/>
  <c r="L176" i="2"/>
  <c r="L175" i="2"/>
  <c r="L174" i="2"/>
  <c r="L173" i="2"/>
  <c r="L172" i="2"/>
  <c r="L171" i="2"/>
  <c r="L170" i="2"/>
  <c r="L169" i="2"/>
  <c r="L168" i="2"/>
  <c r="L167" i="2"/>
  <c r="L166" i="2"/>
  <c r="L165" i="2"/>
  <c r="L164" i="2"/>
  <c r="L163" i="2"/>
  <c r="L162" i="2"/>
  <c r="L161" i="2"/>
  <c r="L160" i="2"/>
  <c r="L159" i="2"/>
  <c r="L158" i="2"/>
  <c r="L157" i="2"/>
  <c r="L156" i="2"/>
  <c r="L155" i="2"/>
  <c r="L154" i="2"/>
  <c r="L153" i="2"/>
  <c r="L152" i="2"/>
  <c r="L151" i="2"/>
  <c r="L150" i="2"/>
  <c r="L149" i="2"/>
  <c r="L148" i="2"/>
  <c r="L147" i="2"/>
  <c r="L146" i="2"/>
  <c r="L145" i="2"/>
  <c r="L144" i="2"/>
  <c r="L143" i="2"/>
  <c r="L142" i="2"/>
  <c r="L141" i="2"/>
  <c r="L140" i="2"/>
  <c r="L139" i="2"/>
  <c r="L138" i="2"/>
  <c r="L137" i="2"/>
  <c r="L136" i="2"/>
  <c r="L135" i="2"/>
  <c r="L134" i="2"/>
  <c r="L133" i="2"/>
  <c r="L132" i="2"/>
  <c r="L131" i="2"/>
  <c r="L130" i="2"/>
  <c r="L129" i="2"/>
  <c r="L128" i="2"/>
  <c r="L127" i="2"/>
  <c r="L126" i="2"/>
  <c r="L125" i="2"/>
  <c r="L124" i="2"/>
  <c r="L123" i="2"/>
  <c r="L122" i="2"/>
  <c r="L121" i="2"/>
  <c r="L120" i="2"/>
  <c r="L119" i="2"/>
  <c r="L118" i="2"/>
  <c r="L117" i="2"/>
  <c r="L116" i="2"/>
  <c r="L115" i="2"/>
  <c r="L114" i="2"/>
  <c r="L113" i="2"/>
  <c r="L112" i="2"/>
  <c r="L111" i="2"/>
  <c r="L110" i="2"/>
  <c r="L109" i="2"/>
  <c r="L108" i="2"/>
  <c r="L107" i="2"/>
  <c r="L106" i="2"/>
  <c r="L105" i="2"/>
  <c r="L104" i="2"/>
  <c r="L103" i="2"/>
  <c r="L102" i="2"/>
  <c r="L101" i="2"/>
  <c r="L100" i="2"/>
  <c r="L99" i="2"/>
  <c r="L98" i="2"/>
  <c r="L97" i="2"/>
  <c r="L96" i="2"/>
  <c r="L95" i="2"/>
  <c r="L94" i="2"/>
  <c r="L93" i="2"/>
  <c r="L92" i="2"/>
  <c r="L91" i="2"/>
  <c r="L90" i="2"/>
  <c r="L89" i="2"/>
  <c r="L88" i="2"/>
  <c r="L87" i="2"/>
  <c r="L86" i="2"/>
  <c r="L85" i="2"/>
  <c r="L84" i="2"/>
  <c r="L83" i="2"/>
  <c r="L82" i="2"/>
  <c r="L81" i="2"/>
  <c r="L80" i="2"/>
  <c r="L79" i="2"/>
  <c r="L78" i="2"/>
  <c r="L77" i="2"/>
  <c r="L76" i="2"/>
  <c r="L75" i="2"/>
  <c r="L74" i="2"/>
  <c r="L73" i="2"/>
  <c r="L72" i="2"/>
  <c r="L71" i="2"/>
  <c r="L70" i="2"/>
  <c r="L69" i="2"/>
  <c r="L68" i="2"/>
  <c r="L67" i="2"/>
  <c r="L66" i="2"/>
  <c r="L65" i="2"/>
  <c r="L64" i="2"/>
  <c r="L63" i="2"/>
  <c r="L62" i="2"/>
  <c r="L61" i="2"/>
  <c r="L60" i="2"/>
  <c r="L59" i="2"/>
  <c r="L58" i="2"/>
  <c r="L57" i="2"/>
  <c r="L56" i="2"/>
  <c r="L55" i="2"/>
  <c r="L54" i="2"/>
  <c r="L53" i="2"/>
  <c r="L52" i="2"/>
  <c r="L51" i="2"/>
  <c r="L50" i="2"/>
  <c r="L49" i="2"/>
  <c r="L48" i="2"/>
  <c r="L47" i="2"/>
  <c r="L46" i="2"/>
  <c r="L45" i="2"/>
  <c r="L44" i="2"/>
  <c r="L43" i="2"/>
  <c r="L42" i="2"/>
  <c r="L41" i="2"/>
  <c r="L40" i="2"/>
  <c r="L39" i="2"/>
  <c r="L38" i="2"/>
  <c r="L37" i="2"/>
  <c r="L36" i="2"/>
  <c r="L35" i="2"/>
  <c r="L34" i="2"/>
  <c r="L33" i="2"/>
  <c r="L32" i="2"/>
  <c r="L31" i="2"/>
  <c r="L30" i="2"/>
  <c r="L29" i="2"/>
  <c r="L28" i="2"/>
  <c r="L27" i="2"/>
  <c r="L26" i="2"/>
  <c r="L25" i="2"/>
  <c r="L24" i="2"/>
  <c r="L23" i="2"/>
  <c r="L22" i="2"/>
  <c r="L21" i="2"/>
  <c r="L20" i="2"/>
  <c r="L19" i="2"/>
  <c r="L18" i="2"/>
  <c r="L17" i="2"/>
  <c r="L16" i="2"/>
  <c r="L15" i="2"/>
  <c r="L14" i="2"/>
  <c r="L13" i="2"/>
  <c r="L12" i="2"/>
  <c r="L11" i="2"/>
  <c r="L10" i="2"/>
  <c r="L9" i="2"/>
  <c r="L8" i="2"/>
  <c r="L7" i="2"/>
  <c r="L6" i="2"/>
  <c r="H5" i="2"/>
  <c r="D26" i="1"/>
  <c r="F5" i="1"/>
  <c r="D5" i="1"/>
  <c r="D11" i="1" l="1"/>
  <c r="E5" i="2"/>
  <c r="F5" i="2" s="1"/>
  <c r="B10" i="4"/>
  <c r="F9" i="4"/>
  <c r="E9" i="4"/>
  <c r="C9" i="4"/>
  <c r="D9" i="4"/>
  <c r="G5" i="2" l="1"/>
  <c r="D6" i="2"/>
  <c r="G23" i="1"/>
  <c r="G26" i="1" s="1"/>
  <c r="I5" i="2"/>
  <c r="J5" i="2" s="1"/>
  <c r="K5" i="2" s="1"/>
  <c r="D10" i="4"/>
  <c r="C10" i="4"/>
  <c r="F10" i="4"/>
  <c r="B11" i="4"/>
  <c r="E10" i="4"/>
  <c r="D17" i="1"/>
  <c r="D14" i="1"/>
  <c r="E6" i="2" l="1"/>
  <c r="F6" i="2" s="1"/>
  <c r="G6" i="2" s="1"/>
  <c r="I6" i="2"/>
  <c r="J6" i="2" s="1"/>
  <c r="K6" i="2" s="1"/>
  <c r="B12" i="4"/>
  <c r="F11" i="4"/>
  <c r="E11" i="4"/>
  <c r="D11" i="4"/>
  <c r="C11" i="4"/>
  <c r="D7" i="2" l="1"/>
  <c r="E7" i="2" s="1"/>
  <c r="F7" i="2" s="1"/>
  <c r="B13" i="4"/>
  <c r="F12" i="4"/>
  <c r="D12" i="4"/>
  <c r="E12" i="4"/>
  <c r="C12" i="4"/>
  <c r="G7" i="2" l="1"/>
  <c r="D8" i="2"/>
  <c r="I7" i="2"/>
  <c r="J7" i="2" s="1"/>
  <c r="K7" i="2" s="1"/>
  <c r="E13" i="4"/>
  <c r="D13" i="4"/>
  <c r="C13" i="4"/>
  <c r="B14" i="4"/>
  <c r="F13" i="4"/>
  <c r="B15" i="4" l="1"/>
  <c r="F14" i="4"/>
  <c r="E14" i="4"/>
  <c r="D14" i="4"/>
  <c r="C14" i="4"/>
  <c r="E8" i="2"/>
  <c r="F8" i="2" s="1"/>
  <c r="G8" i="2" s="1"/>
  <c r="I8" i="2"/>
  <c r="J8" i="2" s="1"/>
  <c r="K8" i="2" s="1"/>
  <c r="D9" i="2" l="1"/>
  <c r="C15" i="4"/>
  <c r="B16" i="4"/>
  <c r="E15" i="4"/>
  <c r="F15" i="4"/>
  <c r="D15" i="4"/>
  <c r="F16" i="4" l="1"/>
  <c r="E16" i="4"/>
  <c r="D16" i="4"/>
  <c r="C16" i="4"/>
  <c r="B17" i="4"/>
  <c r="E9" i="2"/>
  <c r="F9" i="2" s="1"/>
  <c r="I9" i="2"/>
  <c r="J9" i="2" s="1"/>
  <c r="K9" i="2" s="1"/>
  <c r="G9" i="2" l="1"/>
  <c r="D10" i="2"/>
  <c r="B18" i="4"/>
  <c r="F17" i="4"/>
  <c r="E17" i="4"/>
  <c r="C17" i="4"/>
  <c r="D17" i="4"/>
  <c r="D18" i="4" l="1"/>
  <c r="C18" i="4"/>
  <c r="F18" i="4"/>
  <c r="B19" i="4"/>
  <c r="E18" i="4"/>
  <c r="E10" i="2"/>
  <c r="F10" i="2" s="1"/>
  <c r="G10" i="2" s="1"/>
  <c r="I10" i="2"/>
  <c r="J10" i="2" s="1"/>
  <c r="K10" i="2" s="1"/>
  <c r="D11" i="2" l="1"/>
  <c r="E11" i="2" s="1"/>
  <c r="F11" i="2" s="1"/>
  <c r="G11" i="2" s="1"/>
  <c r="B20" i="4"/>
  <c r="F19" i="4"/>
  <c r="E19" i="4"/>
  <c r="D19" i="4"/>
  <c r="C19" i="4"/>
  <c r="D12" i="2" l="1"/>
  <c r="I11" i="2"/>
  <c r="J11" i="2" s="1"/>
  <c r="K11" i="2" s="1"/>
  <c r="B21" i="4"/>
  <c r="F20" i="4"/>
  <c r="D20" i="4"/>
  <c r="E20" i="4"/>
  <c r="C20" i="4"/>
  <c r="E12" i="2" l="1"/>
  <c r="F12" i="2" s="1"/>
  <c r="G12" i="2" s="1"/>
  <c r="I12" i="2"/>
  <c r="J12" i="2" s="1"/>
  <c r="K12" i="2" s="1"/>
  <c r="E21" i="4"/>
  <c r="D21" i="4"/>
  <c r="C21" i="4"/>
  <c r="B22" i="4"/>
  <c r="F21" i="4"/>
  <c r="D13" i="2" l="1"/>
  <c r="B23" i="4"/>
  <c r="F22" i="4"/>
  <c r="E22" i="4"/>
  <c r="D22" i="4"/>
  <c r="C22" i="4"/>
  <c r="E13" i="2" l="1"/>
  <c r="F13" i="2" s="1"/>
  <c r="G13" i="2" s="1"/>
  <c r="I13" i="2"/>
  <c r="J13" i="2" s="1"/>
  <c r="K13" i="2" s="1"/>
  <c r="C23" i="4"/>
  <c r="B24" i="4"/>
  <c r="E23" i="4"/>
  <c r="F23" i="4"/>
  <c r="D23" i="4"/>
  <c r="D14" i="2" l="1"/>
  <c r="E14" i="2" s="1"/>
  <c r="F14" i="2" s="1"/>
  <c r="G14" i="2" s="1"/>
  <c r="F24" i="4"/>
  <c r="E24" i="4"/>
  <c r="D24" i="4"/>
  <c r="C24" i="4"/>
  <c r="B25" i="4"/>
  <c r="D15" i="2" l="1"/>
  <c r="I14" i="2"/>
  <c r="J14" i="2" s="1"/>
  <c r="K14" i="2" s="1"/>
  <c r="B26" i="4"/>
  <c r="F25" i="4"/>
  <c r="E25" i="4"/>
  <c r="C25" i="4"/>
  <c r="D25" i="4"/>
  <c r="D26" i="4" l="1"/>
  <c r="C26" i="4"/>
  <c r="F26" i="4"/>
  <c r="B27" i="4"/>
  <c r="E26" i="4"/>
  <c r="E15" i="2"/>
  <c r="F15" i="2" s="1"/>
  <c r="G15" i="2" s="1"/>
  <c r="I15" i="2"/>
  <c r="J15" i="2" s="1"/>
  <c r="K15" i="2" s="1"/>
  <c r="D16" i="2" l="1"/>
  <c r="B28" i="4"/>
  <c r="F27" i="4"/>
  <c r="E27" i="4"/>
  <c r="D27" i="4"/>
  <c r="C27" i="4"/>
  <c r="B29" i="4" l="1"/>
  <c r="F28" i="4"/>
  <c r="D28" i="4"/>
  <c r="E28" i="4"/>
  <c r="C28" i="4"/>
  <c r="E16" i="2"/>
  <c r="F16" i="2" s="1"/>
  <c r="I16" i="2"/>
  <c r="J16" i="2" s="1"/>
  <c r="K16" i="2" s="1"/>
  <c r="G16" i="2" l="1"/>
  <c r="D17" i="2"/>
  <c r="E29" i="4"/>
  <c r="D29" i="4"/>
  <c r="C29" i="4"/>
  <c r="B30" i="4"/>
  <c r="F29" i="4"/>
  <c r="B31" i="4" l="1"/>
  <c r="F30" i="4"/>
  <c r="E30" i="4"/>
  <c r="D30" i="4"/>
  <c r="C30" i="4"/>
  <c r="E17" i="2"/>
  <c r="F17" i="2" s="1"/>
  <c r="G17" i="2" s="1"/>
  <c r="I17" i="2"/>
  <c r="J17" i="2" s="1"/>
  <c r="K17" i="2" s="1"/>
  <c r="D18" i="2" l="1"/>
  <c r="C31" i="4"/>
  <c r="B32" i="4"/>
  <c r="E31" i="4"/>
  <c r="F31" i="4"/>
  <c r="D31" i="4"/>
  <c r="F32" i="4" l="1"/>
  <c r="E32" i="4"/>
  <c r="D32" i="4"/>
  <c r="C32" i="4"/>
  <c r="B33" i="4"/>
  <c r="E18" i="2"/>
  <c r="F18" i="2" s="1"/>
  <c r="G18" i="2" s="1"/>
  <c r="I18" i="2"/>
  <c r="J18" i="2" s="1"/>
  <c r="K18" i="2" s="1"/>
  <c r="D19" i="2" l="1"/>
  <c r="B34" i="4"/>
  <c r="F33" i="4"/>
  <c r="E33" i="4"/>
  <c r="C33" i="4"/>
  <c r="D33" i="4"/>
  <c r="E19" i="2" l="1"/>
  <c r="F19" i="2" s="1"/>
  <c r="I19" i="2"/>
  <c r="J19" i="2" s="1"/>
  <c r="K19" i="2" s="1"/>
  <c r="D34" i="4"/>
  <c r="C34" i="4"/>
  <c r="F34" i="4"/>
  <c r="B35" i="4"/>
  <c r="E34" i="4"/>
  <c r="G19" i="2" l="1"/>
  <c r="D20" i="2"/>
  <c r="E20" i="2" s="1"/>
  <c r="F20" i="2" s="1"/>
  <c r="G20" i="2" s="1"/>
  <c r="B36" i="4"/>
  <c r="F35" i="4"/>
  <c r="E35" i="4"/>
  <c r="D35" i="4"/>
  <c r="C35" i="4"/>
  <c r="D21" i="2" l="1"/>
  <c r="E21" i="2" s="1"/>
  <c r="F21" i="2" s="1"/>
  <c r="G21" i="2" s="1"/>
  <c r="I20" i="2"/>
  <c r="J20" i="2" s="1"/>
  <c r="K20" i="2" s="1"/>
  <c r="B37" i="4"/>
  <c r="F36" i="4"/>
  <c r="D36" i="4"/>
  <c r="E36" i="4"/>
  <c r="C36" i="4"/>
  <c r="D22" i="2" l="1"/>
  <c r="I21" i="2"/>
  <c r="J21" i="2" s="1"/>
  <c r="K21" i="2" s="1"/>
  <c r="E37" i="4"/>
  <c r="D37" i="4"/>
  <c r="C37" i="4"/>
  <c r="B38" i="4"/>
  <c r="F37" i="4"/>
  <c r="E22" i="2" l="1"/>
  <c r="F22" i="2" s="1"/>
  <c r="G22" i="2" s="1"/>
  <c r="I22" i="2"/>
  <c r="J22" i="2" s="1"/>
  <c r="K22" i="2" s="1"/>
  <c r="B39" i="4"/>
  <c r="F38" i="4"/>
  <c r="E38" i="4"/>
  <c r="D38" i="4"/>
  <c r="C38" i="4"/>
  <c r="D23" i="2" l="1"/>
  <c r="E23" i="2" s="1"/>
  <c r="F23" i="2" s="1"/>
  <c r="G23" i="2" s="1"/>
  <c r="C39" i="4"/>
  <c r="B40" i="4"/>
  <c r="E39" i="4"/>
  <c r="F39" i="4"/>
  <c r="D39" i="4"/>
  <c r="D24" i="2" l="1"/>
  <c r="I23" i="2"/>
  <c r="J23" i="2" s="1"/>
  <c r="K23" i="2" s="1"/>
  <c r="F40" i="4"/>
  <c r="E40" i="4"/>
  <c r="D40" i="4"/>
  <c r="C40" i="4"/>
  <c r="E24" i="2" l="1"/>
  <c r="F24" i="2" s="1"/>
  <c r="G24" i="2" s="1"/>
  <c r="I24" i="2"/>
  <c r="J24" i="2" s="1"/>
  <c r="K24" i="2" s="1"/>
  <c r="D25" i="2" l="1"/>
  <c r="E25" i="2" s="1"/>
  <c r="F25" i="2" s="1"/>
  <c r="G25" i="2" s="1"/>
  <c r="D26" i="2" l="1"/>
  <c r="I25" i="2"/>
  <c r="J25" i="2" s="1"/>
  <c r="K25" i="2" s="1"/>
  <c r="I26" i="2" l="1"/>
  <c r="J26" i="2" s="1"/>
  <c r="K26" i="2" s="1"/>
  <c r="E26" i="2"/>
  <c r="F26" i="2" s="1"/>
  <c r="G26" i="2" s="1"/>
  <c r="D27" i="2" l="1"/>
  <c r="I27" i="2" s="1"/>
  <c r="J27" i="2" s="1"/>
  <c r="K27" i="2" s="1"/>
  <c r="E27" i="2" l="1"/>
  <c r="F27" i="2" s="1"/>
  <c r="G27" i="2" l="1"/>
  <c r="D28" i="2"/>
  <c r="I28" i="2" s="1"/>
  <c r="J28" i="2" s="1"/>
  <c r="K28" i="2" s="1"/>
  <c r="E28" i="2" l="1"/>
  <c r="F28" i="2" s="1"/>
  <c r="G28" i="2" s="1"/>
  <c r="D29" i="2" l="1"/>
  <c r="E29" i="2" s="1"/>
  <c r="F29" i="2" s="1"/>
  <c r="G29" i="2" s="1"/>
  <c r="D30" i="2" l="1"/>
  <c r="I30" i="2" s="1"/>
  <c r="J30" i="2" s="1"/>
  <c r="K30" i="2" s="1"/>
  <c r="I29" i="2"/>
  <c r="J29" i="2" s="1"/>
  <c r="K29" i="2" s="1"/>
  <c r="E30" i="2" l="1"/>
  <c r="F30" i="2" s="1"/>
  <c r="G30" i="2" s="1"/>
  <c r="D31" i="2" l="1"/>
  <c r="I31" i="2" s="1"/>
  <c r="J31" i="2" s="1"/>
  <c r="K31" i="2" s="1"/>
  <c r="E31" i="2" l="1"/>
  <c r="F31" i="2" s="1"/>
  <c r="G31" i="2" s="1"/>
  <c r="D32" i="2" l="1"/>
  <c r="I32" i="2" s="1"/>
  <c r="J32" i="2" s="1"/>
  <c r="K32" i="2" s="1"/>
  <c r="E32" i="2" l="1"/>
  <c r="F32" i="2" s="1"/>
  <c r="G32" i="2" s="1"/>
  <c r="D33" i="2" l="1"/>
  <c r="E33" i="2" s="1"/>
  <c r="F33" i="2" s="1"/>
  <c r="G33" i="2" s="1"/>
  <c r="D34" i="2" l="1"/>
  <c r="I34" i="2" s="1"/>
  <c r="J34" i="2" s="1"/>
  <c r="K34" i="2" s="1"/>
  <c r="I33" i="2"/>
  <c r="J33" i="2" s="1"/>
  <c r="K33" i="2" s="1"/>
  <c r="E34" i="2" l="1"/>
  <c r="F34" i="2" s="1"/>
  <c r="G34" i="2" s="1"/>
  <c r="D35" i="2" l="1"/>
  <c r="I35" i="2" s="1"/>
  <c r="J35" i="2" s="1"/>
  <c r="K35" i="2" s="1"/>
  <c r="E35" i="2" l="1"/>
  <c r="F35" i="2" s="1"/>
  <c r="G35" i="2" s="1"/>
  <c r="D36" i="2" l="1"/>
  <c r="I36" i="2" s="1"/>
  <c r="J36" i="2" s="1"/>
  <c r="K36" i="2" s="1"/>
  <c r="E36" i="2" l="1"/>
  <c r="F36" i="2" s="1"/>
  <c r="G36" i="2" s="1"/>
  <c r="D37" i="2" l="1"/>
  <c r="I37" i="2" s="1"/>
  <c r="J37" i="2" s="1"/>
  <c r="K37" i="2" s="1"/>
  <c r="E37" i="2" l="1"/>
  <c r="F37" i="2" s="1"/>
  <c r="G37" i="2" s="1"/>
  <c r="D38" i="2" l="1"/>
  <c r="I38" i="2" s="1"/>
  <c r="J38" i="2" s="1"/>
  <c r="K38" i="2" s="1"/>
  <c r="E38" i="2" l="1"/>
  <c r="F38" i="2" s="1"/>
  <c r="G38" i="2" s="1"/>
  <c r="D39" i="2" l="1"/>
  <c r="E39" i="2" s="1"/>
  <c r="F39" i="2" s="1"/>
  <c r="G39" i="2" s="1"/>
  <c r="D40" i="2" l="1"/>
  <c r="I40" i="2" s="1"/>
  <c r="J40" i="2" s="1"/>
  <c r="K40" i="2" s="1"/>
  <c r="I39" i="2"/>
  <c r="J39" i="2" s="1"/>
  <c r="K39" i="2" s="1"/>
  <c r="E40" i="2" l="1"/>
  <c r="F40" i="2" s="1"/>
  <c r="G40" i="2" s="1"/>
  <c r="D41" i="2" l="1"/>
  <c r="E41" i="2" s="1"/>
  <c r="F41" i="2" s="1"/>
  <c r="G41" i="2" s="1"/>
  <c r="D42" i="2" l="1"/>
  <c r="I42" i="2" s="1"/>
  <c r="J42" i="2" s="1"/>
  <c r="K42" i="2" s="1"/>
  <c r="I41" i="2"/>
  <c r="J41" i="2" s="1"/>
  <c r="K41" i="2" s="1"/>
  <c r="E42" i="2" l="1"/>
  <c r="F42" i="2" s="1"/>
  <c r="G42" i="2" s="1"/>
  <c r="D43" i="2" l="1"/>
  <c r="I43" i="2" s="1"/>
  <c r="J43" i="2" s="1"/>
  <c r="K43" i="2" s="1"/>
  <c r="E43" i="2" l="1"/>
  <c r="F43" i="2" s="1"/>
  <c r="G43" i="2" s="1"/>
  <c r="D44" i="2" l="1"/>
  <c r="I44" i="2" s="1"/>
  <c r="J44" i="2" s="1"/>
  <c r="K44" i="2" s="1"/>
  <c r="E44" i="2" l="1"/>
  <c r="F44" i="2" s="1"/>
  <c r="G44" i="2" s="1"/>
  <c r="D45" i="2" l="1"/>
  <c r="I45" i="2" s="1"/>
  <c r="J45" i="2" s="1"/>
  <c r="K45" i="2" s="1"/>
  <c r="E45" i="2" l="1"/>
  <c r="F45" i="2" s="1"/>
  <c r="G45" i="2" s="1"/>
  <c r="D46" i="2" l="1"/>
  <c r="I46" i="2" s="1"/>
  <c r="J46" i="2" s="1"/>
  <c r="K46" i="2" s="1"/>
  <c r="E46" i="2" l="1"/>
  <c r="F46" i="2" s="1"/>
  <c r="G46" i="2" s="1"/>
  <c r="D47" i="2" l="1"/>
  <c r="I47" i="2" s="1"/>
  <c r="J47" i="2" s="1"/>
  <c r="K47" i="2" s="1"/>
  <c r="E47" i="2" l="1"/>
  <c r="F47" i="2" s="1"/>
  <c r="G47" i="2" s="1"/>
  <c r="D48" i="2" l="1"/>
  <c r="E48" i="2" s="1"/>
  <c r="F48" i="2" s="1"/>
  <c r="G48" i="2" s="1"/>
  <c r="D49" i="2" l="1"/>
  <c r="E49" i="2" s="1"/>
  <c r="F49" i="2" s="1"/>
  <c r="G49" i="2" s="1"/>
  <c r="I48" i="2"/>
  <c r="J48" i="2" s="1"/>
  <c r="K48" i="2" s="1"/>
  <c r="D50" i="2" l="1"/>
  <c r="I50" i="2" s="1"/>
  <c r="J50" i="2" s="1"/>
  <c r="K50" i="2" s="1"/>
  <c r="I49" i="2"/>
  <c r="J49" i="2" s="1"/>
  <c r="K49" i="2" s="1"/>
  <c r="E50" i="2" l="1"/>
  <c r="F50" i="2" s="1"/>
  <c r="G50" i="2" s="1"/>
  <c r="D51" i="2" l="1"/>
  <c r="I51" i="2" s="1"/>
  <c r="J51" i="2" s="1"/>
  <c r="K51" i="2" s="1"/>
  <c r="E51" i="2" l="1"/>
  <c r="F51" i="2" s="1"/>
  <c r="G51" i="2" s="1"/>
  <c r="D52" i="2" l="1"/>
  <c r="E52" i="2" s="1"/>
  <c r="F52" i="2" s="1"/>
  <c r="G52" i="2" s="1"/>
  <c r="D53" i="2" l="1"/>
  <c r="I53" i="2" s="1"/>
  <c r="J53" i="2" s="1"/>
  <c r="K53" i="2" s="1"/>
  <c r="I52" i="2"/>
  <c r="J52" i="2" s="1"/>
  <c r="K52" i="2" s="1"/>
  <c r="E53" i="2" l="1"/>
  <c r="F53" i="2" s="1"/>
  <c r="G53" i="2" s="1"/>
  <c r="D54" i="2" l="1"/>
  <c r="I54" i="2" s="1"/>
  <c r="J54" i="2" s="1"/>
  <c r="K54" i="2" s="1"/>
  <c r="E54" i="2" l="1"/>
  <c r="F54" i="2" s="1"/>
  <c r="G54" i="2" s="1"/>
  <c r="D55" i="2" l="1"/>
  <c r="I55" i="2"/>
  <c r="J55" i="2" s="1"/>
  <c r="K55" i="2" s="1"/>
  <c r="E55" i="2" l="1"/>
  <c r="F55" i="2" s="1"/>
  <c r="G55" i="2" s="1"/>
  <c r="D56" i="2" l="1"/>
  <c r="E56" i="2" s="1"/>
  <c r="F56" i="2" s="1"/>
  <c r="G56" i="2" s="1"/>
  <c r="D57" i="2" l="1"/>
  <c r="I57" i="2" s="1"/>
  <c r="J57" i="2" s="1"/>
  <c r="K57" i="2" s="1"/>
  <c r="I56" i="2"/>
  <c r="J56" i="2" s="1"/>
  <c r="K56" i="2" s="1"/>
  <c r="E57" i="2" l="1"/>
  <c r="F57" i="2" s="1"/>
  <c r="G57" i="2" s="1"/>
  <c r="D58" i="2" l="1"/>
  <c r="I58" i="2" s="1"/>
  <c r="J58" i="2" s="1"/>
  <c r="K58" i="2" s="1"/>
  <c r="E58" i="2" l="1"/>
  <c r="F58" i="2" s="1"/>
  <c r="G58" i="2" s="1"/>
  <c r="D59" i="2" l="1"/>
  <c r="I59" i="2"/>
  <c r="J59" i="2" s="1"/>
  <c r="K59" i="2" s="1"/>
  <c r="E59" i="2" l="1"/>
  <c r="F59" i="2" s="1"/>
  <c r="G59" i="2" s="1"/>
  <c r="D60" i="2" l="1"/>
  <c r="I60" i="2" s="1"/>
  <c r="J60" i="2" s="1"/>
  <c r="K60" i="2" s="1"/>
  <c r="E60" i="2" l="1"/>
  <c r="F60" i="2" s="1"/>
  <c r="G60" i="2" l="1"/>
  <c r="D61" i="2"/>
  <c r="I61" i="2" s="1"/>
  <c r="J61" i="2" s="1"/>
  <c r="K61" i="2" s="1"/>
  <c r="E61" i="2" l="1"/>
  <c r="F61" i="2" s="1"/>
  <c r="G61" i="2" s="1"/>
  <c r="D62" i="2" l="1"/>
  <c r="I62" i="2" s="1"/>
  <c r="J62" i="2" s="1"/>
  <c r="K62" i="2" s="1"/>
  <c r="E62" i="2" l="1"/>
  <c r="F62" i="2" s="1"/>
  <c r="G62" i="2" s="1"/>
  <c r="D63" i="2" l="1"/>
  <c r="I63" i="2" s="1"/>
  <c r="J63" i="2" s="1"/>
  <c r="K63" i="2" s="1"/>
  <c r="E63" i="2" l="1"/>
  <c r="F63" i="2" s="1"/>
  <c r="G63" i="2" s="1"/>
  <c r="D64" i="2" l="1"/>
  <c r="I64" i="2" s="1"/>
  <c r="J64" i="2" s="1"/>
  <c r="K64" i="2" s="1"/>
  <c r="E64" i="2" l="1"/>
  <c r="F64" i="2" s="1"/>
  <c r="G64" i="2" s="1"/>
  <c r="D65" i="2" l="1"/>
  <c r="E65" i="2" s="1"/>
  <c r="F65" i="2" s="1"/>
  <c r="G65" i="2" s="1"/>
  <c r="D66" i="2" l="1"/>
  <c r="I66" i="2" s="1"/>
  <c r="J66" i="2" s="1"/>
  <c r="K66" i="2" s="1"/>
  <c r="I65" i="2"/>
  <c r="J65" i="2" s="1"/>
  <c r="K65" i="2" s="1"/>
  <c r="E66" i="2" l="1"/>
  <c r="F66" i="2" s="1"/>
  <c r="G66" i="2" s="1"/>
  <c r="D67" i="2" l="1"/>
  <c r="I67" i="2" s="1"/>
  <c r="J67" i="2" s="1"/>
  <c r="K67" i="2" s="1"/>
  <c r="E67" i="2" l="1"/>
  <c r="F67" i="2" s="1"/>
  <c r="G67" i="2" s="1"/>
  <c r="D68" i="2" l="1"/>
  <c r="I68" i="2" s="1"/>
  <c r="J68" i="2" s="1"/>
  <c r="K68" i="2" s="1"/>
  <c r="E68" i="2" l="1"/>
  <c r="F68" i="2" s="1"/>
  <c r="G68" i="2" s="1"/>
  <c r="D69" i="2" l="1"/>
  <c r="E69" i="2" s="1"/>
  <c r="F69" i="2" s="1"/>
  <c r="G69" i="2" s="1"/>
  <c r="D70" i="2" l="1"/>
  <c r="E70" i="2" s="1"/>
  <c r="F70" i="2" s="1"/>
  <c r="G70" i="2" s="1"/>
  <c r="I69" i="2"/>
  <c r="J69" i="2" s="1"/>
  <c r="K69" i="2" s="1"/>
  <c r="D71" i="2" l="1"/>
  <c r="I70" i="2"/>
  <c r="J70" i="2" s="1"/>
  <c r="K70" i="2" s="1"/>
  <c r="I71" i="2" l="1"/>
  <c r="J71" i="2" s="1"/>
  <c r="K71" i="2" s="1"/>
  <c r="E71" i="2"/>
  <c r="F71" i="2" s="1"/>
  <c r="G71" i="2" s="1"/>
  <c r="D72" i="2" l="1"/>
  <c r="I72" i="2" s="1"/>
  <c r="J72" i="2" s="1"/>
  <c r="K72" i="2" s="1"/>
  <c r="E72" i="2" l="1"/>
  <c r="F72" i="2" s="1"/>
  <c r="G72" i="2" s="1"/>
  <c r="D73" i="2" l="1"/>
  <c r="I73" i="2" s="1"/>
  <c r="J73" i="2" s="1"/>
  <c r="K73" i="2" s="1"/>
  <c r="E73" i="2" l="1"/>
  <c r="F73" i="2" s="1"/>
  <c r="G73" i="2" s="1"/>
  <c r="D74" i="2"/>
  <c r="I74" i="2" s="1"/>
  <c r="J74" i="2" s="1"/>
  <c r="K74" i="2" s="1"/>
  <c r="E74" i="2" l="1"/>
  <c r="F74" i="2" s="1"/>
  <c r="G74" i="2" s="1"/>
  <c r="D75" i="2" l="1"/>
  <c r="I75" i="2" l="1"/>
  <c r="J75" i="2" s="1"/>
  <c r="K75" i="2" s="1"/>
  <c r="E75" i="2"/>
  <c r="F75" i="2" s="1"/>
  <c r="G75" i="2" s="1"/>
  <c r="D76" i="2" l="1"/>
  <c r="I76" i="2" l="1"/>
  <c r="J76" i="2" s="1"/>
  <c r="K76" i="2" s="1"/>
  <c r="E76" i="2"/>
  <c r="F76" i="2" s="1"/>
  <c r="G76" i="2" s="1"/>
  <c r="D77" i="2" l="1"/>
  <c r="I77" i="2" s="1"/>
  <c r="J77" i="2" s="1"/>
  <c r="K77" i="2" s="1"/>
  <c r="E77" i="2"/>
  <c r="F77" i="2" s="1"/>
  <c r="G77" i="2" s="1"/>
  <c r="D78" i="2" l="1"/>
  <c r="I78" i="2" l="1"/>
  <c r="J78" i="2" s="1"/>
  <c r="K78" i="2" s="1"/>
  <c r="E78" i="2"/>
  <c r="F78" i="2" s="1"/>
  <c r="G78" i="2" s="1"/>
  <c r="D79" i="2" l="1"/>
  <c r="I79" i="2" s="1"/>
  <c r="J79" i="2" s="1"/>
  <c r="K79" i="2" s="1"/>
  <c r="E79" i="2"/>
  <c r="F79" i="2" s="1"/>
  <c r="G79" i="2" s="1"/>
  <c r="D80" i="2" l="1"/>
  <c r="I80" i="2" s="1"/>
  <c r="J80" i="2" s="1"/>
  <c r="K80" i="2" s="1"/>
  <c r="E80" i="2"/>
  <c r="F80" i="2" s="1"/>
  <c r="G80" i="2" s="1"/>
  <c r="D81" i="2" l="1"/>
  <c r="E81" i="2" s="1"/>
  <c r="F81" i="2" s="1"/>
  <c r="G81" i="2" s="1"/>
  <c r="I81" i="2" l="1"/>
  <c r="J81" i="2" s="1"/>
  <c r="K81" i="2" s="1"/>
  <c r="D82" i="2"/>
  <c r="I82" i="2" s="1"/>
  <c r="J82" i="2" s="1"/>
  <c r="K82" i="2" s="1"/>
  <c r="E82" i="2" l="1"/>
  <c r="F82" i="2" s="1"/>
  <c r="G82" i="2" s="1"/>
  <c r="D83" i="2" l="1"/>
  <c r="E83" i="2" s="1"/>
  <c r="F83" i="2" s="1"/>
  <c r="G83" i="2" s="1"/>
  <c r="I83" i="2" l="1"/>
  <c r="J83" i="2" s="1"/>
  <c r="K83" i="2" s="1"/>
  <c r="D84" i="2"/>
  <c r="E84" i="2" s="1"/>
  <c r="F84" i="2" s="1"/>
  <c r="I84" i="2" l="1"/>
  <c r="J84" i="2" s="1"/>
  <c r="K84" i="2" s="1"/>
  <c r="G84" i="2"/>
  <c r="D85" i="2"/>
  <c r="I85" i="2" l="1"/>
  <c r="J85" i="2" s="1"/>
  <c r="K85" i="2" s="1"/>
  <c r="E85" i="2"/>
  <c r="F85" i="2" s="1"/>
  <c r="G85" i="2" s="1"/>
  <c r="D86" i="2" l="1"/>
  <c r="I86" i="2" l="1"/>
  <c r="J86" i="2" s="1"/>
  <c r="K86" i="2" s="1"/>
  <c r="E86" i="2"/>
  <c r="F86" i="2" s="1"/>
  <c r="G86" i="2" s="1"/>
  <c r="D87" i="2" l="1"/>
  <c r="E87" i="2" l="1"/>
  <c r="F87" i="2" s="1"/>
  <c r="G87" i="2" s="1"/>
  <c r="I87" i="2"/>
  <c r="J87" i="2" s="1"/>
  <c r="K87" i="2" s="1"/>
  <c r="D88" i="2" l="1"/>
  <c r="I88" i="2" s="1"/>
  <c r="J88" i="2" s="1"/>
  <c r="K88" i="2" s="1"/>
  <c r="E88" i="2" l="1"/>
  <c r="F88" i="2" s="1"/>
  <c r="G88" i="2" s="1"/>
  <c r="D89" i="2" l="1"/>
  <c r="I89" i="2" s="1"/>
  <c r="J89" i="2" s="1"/>
  <c r="K89" i="2" s="1"/>
  <c r="E89" i="2" l="1"/>
  <c r="F89" i="2" s="1"/>
  <c r="G89" i="2" s="1"/>
  <c r="D90" i="2" l="1"/>
  <c r="E90" i="2"/>
  <c r="F90" i="2" s="1"/>
  <c r="G90" i="2" s="1"/>
  <c r="I90" i="2"/>
  <c r="J90" i="2" s="1"/>
  <c r="K90" i="2" s="1"/>
  <c r="D91" i="2" l="1"/>
  <c r="I91" i="2" s="1"/>
  <c r="J91" i="2" s="1"/>
  <c r="K91" i="2" s="1"/>
  <c r="E91" i="2" l="1"/>
  <c r="F91" i="2" s="1"/>
  <c r="G91" i="2" s="1"/>
  <c r="D92" i="2" l="1"/>
  <c r="I92" i="2"/>
  <c r="J92" i="2" s="1"/>
  <c r="K92" i="2" s="1"/>
  <c r="E92" i="2"/>
  <c r="F92" i="2" s="1"/>
  <c r="G92" i="2" s="1"/>
  <c r="D93" i="2" l="1"/>
  <c r="I93" i="2" l="1"/>
  <c r="J93" i="2" s="1"/>
  <c r="K93" i="2" s="1"/>
  <c r="E93" i="2"/>
  <c r="F93" i="2" s="1"/>
  <c r="G93" i="2" s="1"/>
  <c r="D94" i="2" l="1"/>
  <c r="I94" i="2" l="1"/>
  <c r="J94" i="2" s="1"/>
  <c r="K94" i="2" s="1"/>
  <c r="E94" i="2"/>
  <c r="F94" i="2" s="1"/>
  <c r="G94" i="2" s="1"/>
  <c r="D95" i="2" l="1"/>
  <c r="I95" i="2" l="1"/>
  <c r="J95" i="2" s="1"/>
  <c r="K95" i="2" s="1"/>
  <c r="E95" i="2"/>
  <c r="F95" i="2" s="1"/>
  <c r="G95" i="2" s="1"/>
  <c r="D96" i="2" l="1"/>
  <c r="I96" i="2" l="1"/>
  <c r="J96" i="2" s="1"/>
  <c r="K96" i="2" s="1"/>
  <c r="E96" i="2"/>
  <c r="F96" i="2" s="1"/>
  <c r="G96" i="2" s="1"/>
  <c r="D97" i="2" l="1"/>
  <c r="E97" i="2" l="1"/>
  <c r="F97" i="2" s="1"/>
  <c r="G97" i="2" s="1"/>
  <c r="I97" i="2"/>
  <c r="J97" i="2" s="1"/>
  <c r="K97" i="2" s="1"/>
  <c r="D98" i="2" l="1"/>
  <c r="I98" i="2" s="1"/>
  <c r="J98" i="2" s="1"/>
  <c r="K98" i="2" s="1"/>
  <c r="E98" i="2"/>
  <c r="F98" i="2" s="1"/>
  <c r="G98" i="2" s="1"/>
  <c r="D99" i="2" l="1"/>
  <c r="E99" i="2" l="1"/>
  <c r="F99" i="2" s="1"/>
  <c r="G99" i="2" s="1"/>
  <c r="I99" i="2"/>
  <c r="J99" i="2" s="1"/>
  <c r="K99" i="2" s="1"/>
  <c r="D100" i="2" l="1"/>
  <c r="E100" i="2" s="1"/>
  <c r="F100" i="2" s="1"/>
  <c r="G100" i="2" s="1"/>
  <c r="I100" i="2" l="1"/>
  <c r="J100" i="2" s="1"/>
  <c r="K100" i="2" s="1"/>
  <c r="D101" i="2"/>
  <c r="I101" i="2" l="1"/>
  <c r="J101" i="2" s="1"/>
  <c r="K101" i="2" s="1"/>
  <c r="E101" i="2"/>
  <c r="F101" i="2" s="1"/>
  <c r="G101" i="2" s="1"/>
  <c r="D102" i="2" l="1"/>
  <c r="E102" i="2" l="1"/>
  <c r="F102" i="2" s="1"/>
  <c r="G102" i="2" s="1"/>
  <c r="I102" i="2"/>
  <c r="J102" i="2" s="1"/>
  <c r="K102" i="2" s="1"/>
  <c r="D103" i="2" l="1"/>
  <c r="I103" i="2" s="1"/>
  <c r="J103" i="2" s="1"/>
  <c r="K103" i="2" s="1"/>
  <c r="E103" i="2" l="1"/>
  <c r="F103" i="2" s="1"/>
  <c r="G103" i="2" s="1"/>
  <c r="D104" i="2" l="1"/>
  <c r="I104" i="2" s="1"/>
  <c r="J104" i="2" s="1"/>
  <c r="K104" i="2" s="1"/>
  <c r="E104" i="2" l="1"/>
  <c r="F104" i="2" s="1"/>
  <c r="G104" i="2" s="1"/>
  <c r="D105" i="2" l="1"/>
  <c r="I105" i="2" s="1"/>
  <c r="J105" i="2" s="1"/>
  <c r="K105" i="2" s="1"/>
  <c r="E105" i="2" l="1"/>
  <c r="F105" i="2" s="1"/>
  <c r="G105" i="2" s="1"/>
  <c r="D106" i="2" l="1"/>
  <c r="I106" i="2"/>
  <c r="J106" i="2" s="1"/>
  <c r="K106" i="2" s="1"/>
  <c r="E106" i="2"/>
  <c r="F106" i="2" s="1"/>
  <c r="G106" i="2" s="1"/>
  <c r="D107" i="2" l="1"/>
  <c r="I107" i="2" l="1"/>
  <c r="J107" i="2" s="1"/>
  <c r="K107" i="2" s="1"/>
  <c r="E107" i="2"/>
  <c r="F107" i="2" s="1"/>
  <c r="G107" i="2" s="1"/>
  <c r="D108" i="2" l="1"/>
  <c r="I108" i="2" l="1"/>
  <c r="J108" i="2" s="1"/>
  <c r="K108" i="2" s="1"/>
  <c r="E108" i="2"/>
  <c r="F108" i="2" s="1"/>
  <c r="G108" i="2" s="1"/>
  <c r="D109" i="2" l="1"/>
  <c r="E109" i="2" s="1"/>
  <c r="F109" i="2" s="1"/>
  <c r="G109" i="2" s="1"/>
  <c r="D110" i="2" l="1"/>
  <c r="I110" i="2" s="1"/>
  <c r="J110" i="2" s="1"/>
  <c r="K110" i="2" s="1"/>
  <c r="I109" i="2"/>
  <c r="J109" i="2" s="1"/>
  <c r="K109" i="2" s="1"/>
  <c r="E110" i="2" l="1"/>
  <c r="F110" i="2" s="1"/>
  <c r="G110" i="2" s="1"/>
  <c r="D111" i="2" l="1"/>
  <c r="I111" i="2" s="1"/>
  <c r="J111" i="2" s="1"/>
  <c r="K111" i="2" s="1"/>
  <c r="E111" i="2" l="1"/>
  <c r="F111" i="2" s="1"/>
  <c r="G111" i="2" s="1"/>
  <c r="D112" i="2" l="1"/>
  <c r="I112" i="2" s="1"/>
  <c r="J112" i="2" s="1"/>
  <c r="K112" i="2" s="1"/>
  <c r="E112" i="2" l="1"/>
  <c r="F112" i="2" s="1"/>
  <c r="G112" i="2" s="1"/>
  <c r="D113" i="2" l="1"/>
  <c r="I113" i="2" s="1"/>
  <c r="J113" i="2" s="1"/>
  <c r="K113" i="2" s="1"/>
  <c r="E113" i="2" l="1"/>
  <c r="F113" i="2" s="1"/>
  <c r="G113" i="2" s="1"/>
  <c r="D114" i="2" l="1"/>
  <c r="I114" i="2" l="1"/>
  <c r="J114" i="2" s="1"/>
  <c r="K114" i="2" s="1"/>
  <c r="E114" i="2"/>
  <c r="F114" i="2" s="1"/>
  <c r="G114" i="2" l="1"/>
  <c r="D115" i="2"/>
  <c r="E115" i="2" l="1"/>
  <c r="F115" i="2" s="1"/>
  <c r="I115" i="2"/>
  <c r="J115" i="2" s="1"/>
  <c r="K115" i="2" s="1"/>
  <c r="G115" i="2" l="1"/>
  <c r="D116" i="2"/>
  <c r="I116" i="2" l="1"/>
  <c r="J116" i="2" s="1"/>
  <c r="K116" i="2" s="1"/>
  <c r="E116" i="2"/>
  <c r="F116" i="2" s="1"/>
  <c r="G116" i="2" s="1"/>
  <c r="D117" i="2" l="1"/>
  <c r="I117" i="2" l="1"/>
  <c r="J117" i="2" s="1"/>
  <c r="K117" i="2" s="1"/>
  <c r="E117" i="2"/>
  <c r="F117" i="2" s="1"/>
  <c r="G117" i="2" l="1"/>
  <c r="D118" i="2"/>
  <c r="I118" i="2" l="1"/>
  <c r="J118" i="2" s="1"/>
  <c r="K118" i="2" s="1"/>
  <c r="E118" i="2"/>
  <c r="F118" i="2" s="1"/>
  <c r="G118" i="2" l="1"/>
  <c r="D119" i="2"/>
  <c r="I119" i="2" l="1"/>
  <c r="J119" i="2" s="1"/>
  <c r="K119" i="2" s="1"/>
  <c r="E119" i="2"/>
  <c r="F119" i="2" s="1"/>
  <c r="G119" i="2" l="1"/>
  <c r="D120" i="2"/>
  <c r="E120" i="2" l="1"/>
  <c r="F120" i="2" s="1"/>
  <c r="I120" i="2"/>
  <c r="J120" i="2" s="1"/>
  <c r="K120" i="2" s="1"/>
  <c r="G120" i="2" l="1"/>
  <c r="D121" i="2"/>
  <c r="I121" i="2" l="1"/>
  <c r="J121" i="2" s="1"/>
  <c r="K121" i="2" s="1"/>
  <c r="E121" i="2"/>
  <c r="F121" i="2" s="1"/>
  <c r="G121" i="2" s="1"/>
  <c r="D122" i="2" l="1"/>
  <c r="E122" i="2" l="1"/>
  <c r="F122" i="2" s="1"/>
  <c r="G122" i="2" s="1"/>
  <c r="I122" i="2"/>
  <c r="J122" i="2" s="1"/>
  <c r="K122" i="2" s="1"/>
  <c r="D123" i="2"/>
  <c r="I123" i="2" l="1"/>
  <c r="J123" i="2" s="1"/>
  <c r="K123" i="2" s="1"/>
  <c r="E123" i="2"/>
  <c r="F123" i="2" s="1"/>
  <c r="G123" i="2" l="1"/>
  <c r="D124" i="2"/>
  <c r="E124" i="2" l="1"/>
  <c r="F124" i="2" s="1"/>
  <c r="I124" i="2"/>
  <c r="J124" i="2" s="1"/>
  <c r="K124" i="2" s="1"/>
  <c r="G124" i="2" l="1"/>
  <c r="D125" i="2"/>
  <c r="I125" i="2" l="1"/>
  <c r="J125" i="2" s="1"/>
  <c r="K125" i="2" s="1"/>
  <c r="E125" i="2"/>
  <c r="F125" i="2" s="1"/>
  <c r="G125" i="2" l="1"/>
  <c r="D126" i="2"/>
  <c r="I126" i="2" l="1"/>
  <c r="J126" i="2" s="1"/>
  <c r="K126" i="2" s="1"/>
  <c r="E126" i="2"/>
  <c r="F126" i="2" s="1"/>
  <c r="G126" i="2" l="1"/>
  <c r="D127" i="2"/>
  <c r="I127" i="2" l="1"/>
  <c r="J127" i="2" s="1"/>
  <c r="K127" i="2" s="1"/>
  <c r="E127" i="2"/>
  <c r="F127" i="2" s="1"/>
  <c r="G127" i="2" l="1"/>
  <c r="D128" i="2"/>
  <c r="I128" i="2" l="1"/>
  <c r="J128" i="2" s="1"/>
  <c r="K128" i="2" s="1"/>
  <c r="E128" i="2"/>
  <c r="F128" i="2" s="1"/>
  <c r="G128" i="2" s="1"/>
  <c r="D129" i="2" l="1"/>
  <c r="I129" i="2" l="1"/>
  <c r="J129" i="2" s="1"/>
  <c r="K129" i="2" s="1"/>
  <c r="E129" i="2"/>
  <c r="F129" i="2" s="1"/>
  <c r="G129" i="2" s="1"/>
  <c r="D130" i="2" l="1"/>
  <c r="I130" i="2" l="1"/>
  <c r="J130" i="2" s="1"/>
  <c r="K130" i="2" s="1"/>
  <c r="E130" i="2"/>
  <c r="F130" i="2" s="1"/>
  <c r="G130" i="2" s="1"/>
  <c r="D131" i="2" l="1"/>
  <c r="I131" i="2" l="1"/>
  <c r="J131" i="2" s="1"/>
  <c r="K131" i="2" s="1"/>
  <c r="E131" i="2"/>
  <c r="F131" i="2" s="1"/>
  <c r="G131" i="2" s="1"/>
  <c r="D132" i="2" l="1"/>
  <c r="I132" i="2" l="1"/>
  <c r="J132" i="2" s="1"/>
  <c r="K132" i="2" s="1"/>
  <c r="E132" i="2"/>
  <c r="F132" i="2" s="1"/>
  <c r="G132" i="2" s="1"/>
  <c r="D133" i="2" l="1"/>
  <c r="I133" i="2"/>
  <c r="J133" i="2" s="1"/>
  <c r="K133" i="2" s="1"/>
  <c r="E133" i="2"/>
  <c r="F133" i="2" s="1"/>
  <c r="G133" i="2" s="1"/>
  <c r="D134" i="2" l="1"/>
  <c r="I134" i="2" l="1"/>
  <c r="J134" i="2" s="1"/>
  <c r="K134" i="2" s="1"/>
  <c r="E134" i="2"/>
  <c r="F134" i="2" s="1"/>
  <c r="G134" i="2" s="1"/>
  <c r="D135" i="2" l="1"/>
  <c r="E135" i="2"/>
  <c r="F135" i="2" s="1"/>
  <c r="G135" i="2" s="1"/>
  <c r="D136" i="2"/>
  <c r="I135" i="2"/>
  <c r="J135" i="2" s="1"/>
  <c r="K135" i="2" s="1"/>
  <c r="I136" i="2" l="1"/>
  <c r="J136" i="2" s="1"/>
  <c r="K136" i="2" s="1"/>
  <c r="E136" i="2"/>
  <c r="F136" i="2" s="1"/>
  <c r="G136" i="2" s="1"/>
  <c r="D137" i="2" l="1"/>
  <c r="I137" i="2" l="1"/>
  <c r="J137" i="2" s="1"/>
  <c r="K137" i="2" s="1"/>
  <c r="E137" i="2"/>
  <c r="F137" i="2" s="1"/>
  <c r="G137" i="2" s="1"/>
  <c r="D138" i="2" l="1"/>
  <c r="I138" i="2" l="1"/>
  <c r="J138" i="2" s="1"/>
  <c r="K138" i="2" s="1"/>
  <c r="E138" i="2"/>
  <c r="F138" i="2" s="1"/>
  <c r="G138" i="2" s="1"/>
  <c r="D139" i="2" l="1"/>
  <c r="I139" i="2" l="1"/>
  <c r="J139" i="2" s="1"/>
  <c r="K139" i="2" s="1"/>
  <c r="E139" i="2"/>
  <c r="F139" i="2" s="1"/>
  <c r="G139" i="2" s="1"/>
  <c r="D140" i="2" l="1"/>
  <c r="I140" i="2" l="1"/>
  <c r="J140" i="2" s="1"/>
  <c r="K140" i="2" s="1"/>
  <c r="E140" i="2"/>
  <c r="F140" i="2" s="1"/>
  <c r="G140" i="2" s="1"/>
  <c r="D141" i="2" l="1"/>
  <c r="I141" i="2" l="1"/>
  <c r="J141" i="2" s="1"/>
  <c r="K141" i="2" s="1"/>
  <c r="E141" i="2"/>
  <c r="F141" i="2" s="1"/>
  <c r="G141" i="2" s="1"/>
  <c r="D142" i="2" l="1"/>
  <c r="E142" i="2" l="1"/>
  <c r="F142" i="2" s="1"/>
  <c r="G142" i="2" s="1"/>
  <c r="D143" i="2"/>
  <c r="I142" i="2"/>
  <c r="J142" i="2" s="1"/>
  <c r="K142" i="2" s="1"/>
  <c r="E143" i="2" l="1"/>
  <c r="F143" i="2" s="1"/>
  <c r="G143" i="2" s="1"/>
  <c r="I143" i="2"/>
  <c r="J143" i="2" s="1"/>
  <c r="K143" i="2" s="1"/>
  <c r="D144" i="2" l="1"/>
  <c r="I144" i="2" l="1"/>
  <c r="J144" i="2" s="1"/>
  <c r="K144" i="2" s="1"/>
  <c r="E144" i="2"/>
  <c r="F144" i="2" s="1"/>
  <c r="G144" i="2" s="1"/>
  <c r="D145" i="2" l="1"/>
  <c r="I145" i="2"/>
  <c r="J145" i="2" s="1"/>
  <c r="K145" i="2" s="1"/>
  <c r="E145" i="2"/>
  <c r="F145" i="2" s="1"/>
  <c r="G145" i="2" s="1"/>
  <c r="D146" i="2" l="1"/>
  <c r="E146" i="2" l="1"/>
  <c r="F146" i="2" s="1"/>
  <c r="G146" i="2" s="1"/>
  <c r="I146" i="2"/>
  <c r="J146" i="2" s="1"/>
  <c r="K146" i="2" s="1"/>
  <c r="D147" i="2"/>
  <c r="E147" i="2" l="1"/>
  <c r="F147" i="2" s="1"/>
  <c r="G147" i="2" s="1"/>
  <c r="I147" i="2"/>
  <c r="J147" i="2" s="1"/>
  <c r="K147" i="2" s="1"/>
  <c r="D148" i="2"/>
  <c r="I148" i="2" l="1"/>
  <c r="J148" i="2" s="1"/>
  <c r="K148" i="2" s="1"/>
  <c r="E148" i="2"/>
  <c r="F148" i="2" s="1"/>
  <c r="G148" i="2" s="1"/>
  <c r="D149" i="2" l="1"/>
  <c r="E149" i="2"/>
  <c r="F149" i="2" s="1"/>
  <c r="G149" i="2" s="1"/>
  <c r="I149" i="2"/>
  <c r="J149" i="2" s="1"/>
  <c r="K149" i="2" s="1"/>
  <c r="D150" i="2" l="1"/>
  <c r="I150" i="2" l="1"/>
  <c r="J150" i="2" s="1"/>
  <c r="K150" i="2" s="1"/>
  <c r="E150" i="2"/>
  <c r="F150" i="2" s="1"/>
  <c r="G150" i="2" s="1"/>
  <c r="D151" i="2" l="1"/>
  <c r="I151" i="2" l="1"/>
  <c r="J151" i="2" s="1"/>
  <c r="K151" i="2" s="1"/>
  <c r="E151" i="2"/>
  <c r="F151" i="2" s="1"/>
  <c r="G151" i="2" s="1"/>
  <c r="D152" i="2" l="1"/>
  <c r="I152" i="2" l="1"/>
  <c r="J152" i="2" s="1"/>
  <c r="K152" i="2" s="1"/>
  <c r="E152" i="2"/>
  <c r="F152" i="2" s="1"/>
  <c r="G152" i="2" s="1"/>
  <c r="D153" i="2" l="1"/>
  <c r="E153" i="2"/>
  <c r="F153" i="2" s="1"/>
  <c r="G153" i="2" s="1"/>
  <c r="I153" i="2"/>
  <c r="J153" i="2" s="1"/>
  <c r="K153" i="2" s="1"/>
  <c r="D154" i="2"/>
  <c r="E154" i="2" l="1"/>
  <c r="F154" i="2" s="1"/>
  <c r="G154" i="2" s="1"/>
  <c r="I154" i="2"/>
  <c r="J154" i="2" s="1"/>
  <c r="K154" i="2" s="1"/>
  <c r="D155" i="2"/>
  <c r="E155" i="2" l="1"/>
  <c r="F155" i="2" s="1"/>
  <c r="G155" i="2" s="1"/>
  <c r="I155" i="2"/>
  <c r="J155" i="2" s="1"/>
  <c r="K155" i="2" s="1"/>
  <c r="D156" i="2"/>
  <c r="E156" i="2" s="1"/>
  <c r="F156" i="2" s="1"/>
  <c r="G156" i="2" s="1"/>
  <c r="D157" i="2" l="1"/>
  <c r="I156" i="2"/>
  <c r="J156" i="2" s="1"/>
  <c r="K156" i="2" s="1"/>
  <c r="I157" i="2" l="1"/>
  <c r="J157" i="2" s="1"/>
  <c r="K157" i="2" s="1"/>
  <c r="E157" i="2"/>
  <c r="F157" i="2" s="1"/>
  <c r="G157" i="2" l="1"/>
  <c r="D158" i="2"/>
  <c r="E158" i="2" l="1"/>
  <c r="F158" i="2" s="1"/>
  <c r="I158" i="2"/>
  <c r="J158" i="2" s="1"/>
  <c r="K158" i="2" s="1"/>
  <c r="G158" i="2" l="1"/>
  <c r="D159" i="2"/>
  <c r="E159" i="2" l="1"/>
  <c r="F159" i="2" s="1"/>
  <c r="G159" i="2" s="1"/>
  <c r="I159" i="2"/>
  <c r="J159" i="2" s="1"/>
  <c r="K159" i="2" s="1"/>
  <c r="D160" i="2"/>
  <c r="I160" i="2" l="1"/>
  <c r="J160" i="2" s="1"/>
  <c r="K160" i="2" s="1"/>
  <c r="E160" i="2"/>
  <c r="F160" i="2" s="1"/>
  <c r="G160" i="2" l="1"/>
  <c r="D161" i="2"/>
  <c r="I161" i="2" l="1"/>
  <c r="J161" i="2" s="1"/>
  <c r="K161" i="2" s="1"/>
  <c r="E161" i="2"/>
  <c r="F161" i="2" s="1"/>
  <c r="G161" i="2" s="1"/>
  <c r="D162" i="2" l="1"/>
  <c r="I162" i="2" l="1"/>
  <c r="J162" i="2" s="1"/>
  <c r="K162" i="2" s="1"/>
  <c r="D163" i="2"/>
  <c r="E162" i="2"/>
  <c r="F162" i="2" s="1"/>
  <c r="G162" i="2" s="1"/>
  <c r="I163" i="2" l="1"/>
  <c r="J163" i="2" s="1"/>
  <c r="K163" i="2" s="1"/>
  <c r="E163" i="2"/>
  <c r="F163" i="2" s="1"/>
  <c r="G163" i="2" s="1"/>
  <c r="D164" i="2" l="1"/>
  <c r="E164" i="2" l="1"/>
  <c r="F164" i="2" s="1"/>
  <c r="G164" i="2" s="1"/>
  <c r="D165" i="2"/>
  <c r="I164" i="2"/>
  <c r="J164" i="2" s="1"/>
  <c r="K164" i="2" s="1"/>
  <c r="E165" i="2" l="1"/>
  <c r="F165" i="2" s="1"/>
  <c r="G165" i="2" s="1"/>
  <c r="I165" i="2"/>
  <c r="J165" i="2" s="1"/>
  <c r="K165" i="2" s="1"/>
  <c r="D166" i="2"/>
  <c r="I166" i="2" l="1"/>
  <c r="J166" i="2" s="1"/>
  <c r="K166" i="2" s="1"/>
  <c r="E166" i="2"/>
  <c r="F166" i="2" s="1"/>
  <c r="G166" i="2" l="1"/>
  <c r="D167" i="2"/>
  <c r="E167" i="2" l="1"/>
  <c r="F167" i="2" s="1"/>
  <c r="G167" i="2" s="1"/>
  <c r="I167" i="2"/>
  <c r="J167" i="2" s="1"/>
  <c r="K167" i="2" s="1"/>
  <c r="D168" i="2"/>
  <c r="E168" i="2" l="1"/>
  <c r="F168" i="2" s="1"/>
  <c r="G168" i="2" s="1"/>
  <c r="I168" i="2"/>
  <c r="J168" i="2" s="1"/>
  <c r="K168" i="2" s="1"/>
  <c r="D169" i="2"/>
  <c r="I169" i="2" l="1"/>
  <c r="J169" i="2" s="1"/>
  <c r="K169" i="2" s="1"/>
  <c r="E169" i="2"/>
  <c r="F169" i="2" s="1"/>
  <c r="G169" i="2" s="1"/>
  <c r="D170" i="2" l="1"/>
  <c r="E170" i="2" l="1"/>
  <c r="F170" i="2" s="1"/>
  <c r="G170" i="2" s="1"/>
  <c r="I170" i="2"/>
  <c r="J170" i="2" s="1"/>
  <c r="K170" i="2" s="1"/>
  <c r="D171" i="2"/>
  <c r="I171" i="2" l="1"/>
  <c r="J171" i="2" s="1"/>
  <c r="K171" i="2" s="1"/>
  <c r="E171" i="2"/>
  <c r="F171" i="2" s="1"/>
  <c r="G171" i="2" s="1"/>
  <c r="D172" i="2" l="1"/>
  <c r="E172" i="2" l="1"/>
  <c r="F172" i="2" s="1"/>
  <c r="G172" i="2" s="1"/>
  <c r="D173" i="2"/>
  <c r="I172" i="2"/>
  <c r="J172" i="2" s="1"/>
  <c r="K172" i="2" s="1"/>
  <c r="E173" i="2" l="1"/>
  <c r="F173" i="2" s="1"/>
  <c r="G173" i="2" s="1"/>
  <c r="I173" i="2"/>
  <c r="J173" i="2" s="1"/>
  <c r="K173" i="2" s="1"/>
  <c r="D174" i="2" l="1"/>
  <c r="I174" i="2" l="1"/>
  <c r="J174" i="2" s="1"/>
  <c r="K174" i="2" s="1"/>
  <c r="E174" i="2"/>
  <c r="F174" i="2" s="1"/>
  <c r="G174" i="2" s="1"/>
  <c r="D175" i="2"/>
  <c r="I175" i="2" l="1"/>
  <c r="J175" i="2" s="1"/>
  <c r="K175" i="2" s="1"/>
  <c r="E175" i="2"/>
  <c r="F175" i="2" s="1"/>
  <c r="G175" i="2" s="1"/>
  <c r="D176" i="2" l="1"/>
  <c r="I176" i="2" l="1"/>
  <c r="J176" i="2" s="1"/>
  <c r="K176" i="2" s="1"/>
  <c r="E176" i="2"/>
  <c r="F176" i="2" s="1"/>
  <c r="G176" i="2" s="1"/>
  <c r="D177" i="2" l="1"/>
  <c r="I177" i="2" l="1"/>
  <c r="J177" i="2" s="1"/>
  <c r="K177" i="2" s="1"/>
  <c r="E177" i="2"/>
  <c r="F177" i="2" s="1"/>
  <c r="G177" i="2" s="1"/>
  <c r="D178" i="2" l="1"/>
  <c r="I178" i="2" l="1"/>
  <c r="J178" i="2" s="1"/>
  <c r="K178" i="2" s="1"/>
  <c r="E178" i="2"/>
  <c r="F178" i="2" s="1"/>
  <c r="G178" i="2" s="1"/>
  <c r="D179" i="2" l="1"/>
  <c r="I179" i="2" l="1"/>
  <c r="J179" i="2" s="1"/>
  <c r="K179" i="2" s="1"/>
  <c r="E179" i="2"/>
  <c r="F179" i="2" s="1"/>
  <c r="G179" i="2" s="1"/>
  <c r="D180" i="2" l="1"/>
  <c r="E180" i="2" l="1"/>
  <c r="F180" i="2" s="1"/>
  <c r="G180" i="2" s="1"/>
  <c r="I180" i="2"/>
  <c r="J180" i="2" s="1"/>
  <c r="K180" i="2" s="1"/>
  <c r="D181" i="2"/>
  <c r="I181" i="2" l="1"/>
  <c r="J181" i="2" s="1"/>
  <c r="K181" i="2" s="1"/>
  <c r="E181" i="2"/>
  <c r="F181" i="2" s="1"/>
  <c r="G181" i="2" s="1"/>
  <c r="D182" i="2" l="1"/>
  <c r="I182" i="2" l="1"/>
  <c r="J182" i="2" s="1"/>
  <c r="K182" i="2" s="1"/>
  <c r="E182" i="2"/>
  <c r="F182" i="2" s="1"/>
  <c r="G182" i="2" s="1"/>
  <c r="D183" i="2" l="1"/>
  <c r="E183" i="2" l="1"/>
  <c r="F183" i="2" s="1"/>
  <c r="G183" i="2" s="1"/>
  <c r="I183" i="2"/>
  <c r="J183" i="2" s="1"/>
  <c r="K183" i="2" s="1"/>
  <c r="D184" i="2"/>
  <c r="I184" i="2" l="1"/>
  <c r="J184" i="2" s="1"/>
  <c r="K184" i="2" s="1"/>
  <c r="E184" i="2"/>
  <c r="F184" i="2" s="1"/>
  <c r="G184" i="2" s="1"/>
  <c r="D185" i="2" l="1"/>
  <c r="I185" i="2" l="1"/>
  <c r="J185" i="2" s="1"/>
  <c r="K185" i="2" s="1"/>
  <c r="E185" i="2"/>
  <c r="F185" i="2" s="1"/>
  <c r="G185" i="2" s="1"/>
  <c r="D186" i="2" l="1"/>
  <c r="E186" i="2" l="1"/>
  <c r="F186" i="2" s="1"/>
  <c r="G186" i="2" s="1"/>
  <c r="I186" i="2"/>
  <c r="J186" i="2" s="1"/>
  <c r="K186" i="2" s="1"/>
  <c r="D187" i="2"/>
  <c r="I187" i="2" l="1"/>
  <c r="J187" i="2" s="1"/>
  <c r="K187" i="2" s="1"/>
  <c r="E187" i="2"/>
  <c r="F187" i="2" s="1"/>
  <c r="G187" i="2" l="1"/>
  <c r="D188" i="2"/>
  <c r="I188" i="2" l="1"/>
  <c r="J188" i="2" s="1"/>
  <c r="K188" i="2" s="1"/>
  <c r="E188" i="2"/>
  <c r="F188" i="2" s="1"/>
  <c r="G188" i="2" s="1"/>
  <c r="D189" i="2" l="1"/>
  <c r="I189" i="2" l="1"/>
  <c r="J189" i="2" s="1"/>
  <c r="K189" i="2" s="1"/>
  <c r="E189" i="2"/>
  <c r="F189" i="2" s="1"/>
  <c r="G189" i="2" s="1"/>
  <c r="D190" i="2" l="1"/>
  <c r="I190" i="2" l="1"/>
  <c r="J190" i="2" s="1"/>
  <c r="K190" i="2" s="1"/>
  <c r="E190" i="2"/>
  <c r="F190" i="2" s="1"/>
  <c r="G190" i="2" s="1"/>
  <c r="D191" i="2" l="1"/>
  <c r="E191" i="2" l="1"/>
  <c r="F191" i="2" s="1"/>
  <c r="G191" i="2" s="1"/>
  <c r="I191" i="2"/>
  <c r="J191" i="2" s="1"/>
  <c r="K191" i="2" s="1"/>
  <c r="D192" i="2"/>
  <c r="E192" i="2" l="1"/>
  <c r="F192" i="2" s="1"/>
  <c r="G192" i="2" s="1"/>
  <c r="I192" i="2"/>
  <c r="J192" i="2" s="1"/>
  <c r="K192" i="2" s="1"/>
  <c r="D193" i="2"/>
  <c r="E193" i="2" l="1"/>
  <c r="F193" i="2" s="1"/>
  <c r="G193" i="2" s="1"/>
  <c r="I193" i="2"/>
  <c r="J193" i="2" s="1"/>
  <c r="K193" i="2" s="1"/>
  <c r="D194" i="2"/>
  <c r="I194" i="2" l="1"/>
  <c r="J194" i="2" s="1"/>
  <c r="K194" i="2" s="1"/>
  <c r="E194" i="2"/>
  <c r="F194" i="2" s="1"/>
  <c r="G194" i="2" l="1"/>
  <c r="D195" i="2"/>
  <c r="I195" i="2" l="1"/>
  <c r="J195" i="2" s="1"/>
  <c r="K195" i="2" s="1"/>
  <c r="E195" i="2"/>
  <c r="F195" i="2" s="1"/>
  <c r="G195" i="2" l="1"/>
  <c r="D196" i="2"/>
  <c r="E196" i="2" l="1"/>
  <c r="F196" i="2" s="1"/>
  <c r="I196" i="2"/>
  <c r="J196" i="2" s="1"/>
  <c r="K196" i="2" s="1"/>
  <c r="G196" i="2" l="1"/>
  <c r="D197" i="2"/>
  <c r="E197" i="2" l="1"/>
  <c r="F197" i="2" s="1"/>
  <c r="G197" i="2" s="1"/>
  <c r="I197" i="2"/>
  <c r="J197" i="2" s="1"/>
  <c r="K197" i="2" s="1"/>
  <c r="D198" i="2"/>
  <c r="E198" i="2" l="1"/>
  <c r="F198" i="2" s="1"/>
  <c r="I198" i="2"/>
  <c r="J198" i="2" s="1"/>
  <c r="K198" i="2" s="1"/>
  <c r="G198" i="2" l="1"/>
  <c r="D199" i="2"/>
  <c r="I199" i="2" l="1"/>
  <c r="J199" i="2" s="1"/>
  <c r="K199" i="2" s="1"/>
  <c r="E199" i="2"/>
  <c r="F199" i="2" s="1"/>
  <c r="G199" i="2" l="1"/>
  <c r="D200" i="2"/>
  <c r="I200" i="2" l="1"/>
  <c r="J200" i="2" s="1"/>
  <c r="K200" i="2" s="1"/>
  <c r="E200" i="2"/>
  <c r="F200" i="2" s="1"/>
  <c r="G200" i="2" l="1"/>
  <c r="D201" i="2"/>
  <c r="I201" i="2" l="1"/>
  <c r="J201" i="2" s="1"/>
  <c r="K201" i="2" s="1"/>
  <c r="E201" i="2"/>
  <c r="F201" i="2" s="1"/>
  <c r="G201" i="2" l="1"/>
  <c r="D202" i="2"/>
  <c r="I202" i="2" l="1"/>
  <c r="J202" i="2" s="1"/>
  <c r="K202" i="2" s="1"/>
  <c r="E202" i="2"/>
  <c r="F202" i="2" s="1"/>
  <c r="G202" i="2" l="1"/>
  <c r="D203" i="2"/>
  <c r="I203" i="2" l="1"/>
  <c r="J203" i="2" s="1"/>
  <c r="K203" i="2" s="1"/>
  <c r="E203" i="2"/>
  <c r="F203" i="2" s="1"/>
  <c r="G203" i="2" l="1"/>
  <c r="D204" i="2"/>
  <c r="E204" i="2" l="1"/>
  <c r="F204" i="2" s="1"/>
  <c r="I204" i="2"/>
  <c r="J204" i="2" s="1"/>
  <c r="K204" i="2" s="1"/>
  <c r="G204" i="2" l="1"/>
  <c r="D205" i="2"/>
  <c r="I205" i="2" l="1"/>
  <c r="J205" i="2" s="1"/>
  <c r="K205" i="2" s="1"/>
  <c r="E205" i="2"/>
  <c r="F205" i="2" s="1"/>
  <c r="G205" i="2" s="1"/>
  <c r="D206" i="2" l="1"/>
  <c r="E206" i="2" l="1"/>
  <c r="F206" i="2" s="1"/>
  <c r="G206" i="2" s="1"/>
  <c r="I206" i="2"/>
  <c r="J206" i="2" s="1"/>
  <c r="K206" i="2" s="1"/>
  <c r="D207" i="2"/>
  <c r="E207" i="2" l="1"/>
  <c r="F207" i="2" s="1"/>
  <c r="I207" i="2"/>
  <c r="J207" i="2" s="1"/>
  <c r="K207" i="2" s="1"/>
  <c r="G207" i="2" l="1"/>
  <c r="D208" i="2"/>
  <c r="E208" i="2" l="1"/>
  <c r="F208" i="2" s="1"/>
  <c r="G208" i="2" s="1"/>
  <c r="D209" i="2"/>
  <c r="I208" i="2"/>
  <c r="J208" i="2" s="1"/>
  <c r="K208" i="2" s="1"/>
  <c r="I209" i="2" l="1"/>
  <c r="J209" i="2" s="1"/>
  <c r="K209" i="2" s="1"/>
  <c r="E209" i="2"/>
  <c r="F209" i="2" s="1"/>
  <c r="G209" i="2" l="1"/>
  <c r="D210" i="2"/>
  <c r="I210" i="2" l="1"/>
  <c r="J210" i="2" s="1"/>
  <c r="K210" i="2" s="1"/>
  <c r="E210" i="2"/>
  <c r="F210" i="2" s="1"/>
  <c r="G210" i="2" l="1"/>
  <c r="D211" i="2"/>
  <c r="E211" i="2" l="1"/>
  <c r="F211" i="2" s="1"/>
  <c r="I211" i="2"/>
  <c r="J211" i="2" s="1"/>
  <c r="K211" i="2" s="1"/>
  <c r="G211" i="2" l="1"/>
  <c r="D212" i="2"/>
  <c r="I212" i="2" l="1"/>
  <c r="J212" i="2" s="1"/>
  <c r="K212" i="2" s="1"/>
  <c r="E212" i="2"/>
  <c r="F212" i="2" s="1"/>
  <c r="G212" i="2" l="1"/>
  <c r="D213" i="2"/>
  <c r="E213" i="2" l="1"/>
  <c r="F213" i="2" s="1"/>
  <c r="I213" i="2"/>
  <c r="J213" i="2" s="1"/>
  <c r="K213" i="2" s="1"/>
  <c r="G213" i="2" l="1"/>
  <c r="D214" i="2"/>
  <c r="E214" i="2" l="1"/>
  <c r="F214" i="2" s="1"/>
  <c r="I214" i="2"/>
  <c r="J214" i="2" s="1"/>
  <c r="K214" i="2" s="1"/>
  <c r="G214" i="2" l="1"/>
  <c r="D215" i="2"/>
  <c r="I215" i="2" l="1"/>
  <c r="J215" i="2" s="1"/>
  <c r="K215" i="2" s="1"/>
  <c r="E215" i="2"/>
  <c r="F215" i="2" s="1"/>
  <c r="G215" i="2" l="1"/>
  <c r="D216" i="2"/>
  <c r="E216" i="2" l="1"/>
  <c r="F216" i="2" s="1"/>
  <c r="G216" i="2" s="1"/>
  <c r="D217" i="2"/>
  <c r="I216" i="2"/>
  <c r="J216" i="2" s="1"/>
  <c r="K216" i="2" s="1"/>
  <c r="E217" i="2" l="1"/>
  <c r="F217" i="2" s="1"/>
  <c r="I217" i="2"/>
  <c r="J217" i="2" s="1"/>
  <c r="K217" i="2" s="1"/>
  <c r="G217" i="2" l="1"/>
  <c r="D218" i="2"/>
  <c r="I218" i="2" l="1"/>
  <c r="J218" i="2" s="1"/>
  <c r="K218" i="2" s="1"/>
  <c r="E218" i="2"/>
  <c r="F218" i="2" s="1"/>
  <c r="G218" i="2" l="1"/>
  <c r="D219" i="2"/>
  <c r="I219" i="2" l="1"/>
  <c r="J219" i="2" s="1"/>
  <c r="K219" i="2" s="1"/>
  <c r="E219" i="2"/>
  <c r="F219" i="2" s="1"/>
  <c r="G219" i="2" s="1"/>
  <c r="D220" i="2" l="1"/>
  <c r="E220" i="2" l="1"/>
  <c r="F220" i="2" s="1"/>
  <c r="G220" i="2" s="1"/>
  <c r="I220" i="2"/>
  <c r="J220" i="2" s="1"/>
  <c r="K220" i="2" s="1"/>
  <c r="D221" i="2"/>
  <c r="I221" i="2" l="1"/>
  <c r="J221" i="2" s="1"/>
  <c r="K221" i="2" s="1"/>
  <c r="E221" i="2"/>
  <c r="F221" i="2" s="1"/>
  <c r="G221" i="2" l="1"/>
  <c r="D222" i="2"/>
  <c r="E222" i="2" l="1"/>
  <c r="F222" i="2" s="1"/>
  <c r="G222" i="2" s="1"/>
  <c r="D223" i="2"/>
  <c r="I222" i="2"/>
  <c r="J222" i="2" s="1"/>
  <c r="K222" i="2" s="1"/>
  <c r="E223" i="2" l="1"/>
  <c r="F223" i="2" s="1"/>
  <c r="I223" i="2"/>
  <c r="J223" i="2" s="1"/>
  <c r="K223" i="2" s="1"/>
  <c r="G223" i="2" l="1"/>
  <c r="D224" i="2"/>
  <c r="I224" i="2" l="1"/>
  <c r="J224" i="2" s="1"/>
  <c r="K224" i="2" s="1"/>
  <c r="E224" i="2"/>
  <c r="F224" i="2" s="1"/>
  <c r="G224" i="2" s="1"/>
  <c r="D225" i="2" l="1"/>
  <c r="E225" i="2" l="1"/>
  <c r="F225" i="2" s="1"/>
  <c r="G225" i="2" s="1"/>
  <c r="I225" i="2"/>
  <c r="J225" i="2" s="1"/>
  <c r="K225" i="2" s="1"/>
  <c r="D226" i="2"/>
  <c r="I226" i="2" l="1"/>
  <c r="J226" i="2" s="1"/>
  <c r="K226" i="2" s="1"/>
  <c r="E226" i="2"/>
  <c r="F226" i="2" s="1"/>
  <c r="G226" i="2" l="1"/>
  <c r="D227" i="2"/>
  <c r="E227" i="2" l="1"/>
  <c r="F227" i="2" s="1"/>
  <c r="G227" i="2" s="1"/>
  <c r="I227" i="2"/>
  <c r="J227" i="2" s="1"/>
  <c r="K227" i="2" s="1"/>
  <c r="D228" i="2"/>
  <c r="I228" i="2" l="1"/>
  <c r="J228" i="2" s="1"/>
  <c r="K228" i="2" s="1"/>
  <c r="E228" i="2"/>
  <c r="F228" i="2" s="1"/>
  <c r="G228" i="2" s="1"/>
  <c r="D229" i="2" l="1"/>
  <c r="I229" i="2" l="1"/>
  <c r="J229" i="2" s="1"/>
  <c r="K229" i="2" s="1"/>
  <c r="E229" i="2"/>
  <c r="F229" i="2" s="1"/>
  <c r="G229" i="2" s="1"/>
  <c r="D230" i="2" l="1"/>
  <c r="I230" i="2" l="1"/>
  <c r="J230" i="2" s="1"/>
  <c r="K230" i="2" s="1"/>
  <c r="E230" i="2"/>
  <c r="F230" i="2" s="1"/>
  <c r="G230" i="2" s="1"/>
  <c r="D231" i="2" l="1"/>
  <c r="E231" i="2" l="1"/>
  <c r="F231" i="2" s="1"/>
  <c r="G231" i="2" s="1"/>
  <c r="D232" i="2"/>
  <c r="I231" i="2"/>
  <c r="J231" i="2" s="1"/>
  <c r="K231" i="2" s="1"/>
  <c r="I232" i="2" l="1"/>
  <c r="J232" i="2" s="1"/>
  <c r="K232" i="2" s="1"/>
  <c r="E232" i="2"/>
  <c r="F232" i="2" s="1"/>
  <c r="G232" i="2" s="1"/>
  <c r="D233" i="2" l="1"/>
  <c r="E233" i="2" l="1"/>
  <c r="F233" i="2" s="1"/>
  <c r="G233" i="2" s="1"/>
  <c r="D234" i="2"/>
  <c r="I233" i="2"/>
  <c r="J233" i="2" s="1"/>
  <c r="K233" i="2" s="1"/>
  <c r="E234" i="2" l="1"/>
  <c r="F234" i="2" s="1"/>
  <c r="G234" i="2" s="1"/>
  <c r="D235" i="2"/>
  <c r="I234" i="2"/>
  <c r="J234" i="2" s="1"/>
  <c r="K234" i="2" s="1"/>
  <c r="E235" i="2" l="1"/>
  <c r="F235" i="2" s="1"/>
  <c r="G235" i="2" s="1"/>
  <c r="D236" i="2"/>
  <c r="I235" i="2"/>
  <c r="J235" i="2" s="1"/>
  <c r="K235" i="2" s="1"/>
  <c r="I236" i="2" l="1"/>
  <c r="J236" i="2" s="1"/>
  <c r="K236" i="2" s="1"/>
  <c r="E236" i="2"/>
  <c r="F236" i="2" s="1"/>
  <c r="G236" i="2" s="1"/>
  <c r="D237" i="2" l="1"/>
  <c r="E237" i="2" l="1"/>
  <c r="F237" i="2" s="1"/>
  <c r="G237" i="2" s="1"/>
  <c r="I237" i="2"/>
  <c r="J237" i="2" s="1"/>
  <c r="K237" i="2" s="1"/>
  <c r="D238" i="2"/>
  <c r="I238" i="2" l="1"/>
  <c r="J238" i="2" s="1"/>
  <c r="K238" i="2" s="1"/>
  <c r="E238" i="2"/>
  <c r="F238" i="2" s="1"/>
  <c r="G238" i="2" s="1"/>
  <c r="D239" i="2" l="1"/>
  <c r="E239" i="2" l="1"/>
  <c r="F239" i="2" s="1"/>
  <c r="G239" i="2" s="1"/>
  <c r="I239" i="2"/>
  <c r="J239" i="2" s="1"/>
  <c r="K239" i="2" s="1"/>
  <c r="D240" i="2"/>
  <c r="I240" i="2" l="1"/>
  <c r="J240" i="2" s="1"/>
  <c r="K240" i="2" s="1"/>
  <c r="E240" i="2"/>
  <c r="F240" i="2" s="1"/>
  <c r="G240" i="2" s="1"/>
  <c r="D241" i="2" l="1"/>
  <c r="E241" i="2" l="1"/>
  <c r="F241" i="2" s="1"/>
  <c r="G241" i="2" s="1"/>
  <c r="D242" i="2"/>
  <c r="I241" i="2"/>
  <c r="J241" i="2" s="1"/>
  <c r="K241" i="2" s="1"/>
  <c r="I242" i="2" l="1"/>
  <c r="J242" i="2" s="1"/>
  <c r="K242" i="2" s="1"/>
  <c r="E242" i="2"/>
  <c r="F242" i="2" s="1"/>
  <c r="G242" i="2" s="1"/>
  <c r="D243" i="2" l="1"/>
  <c r="E243" i="2" l="1"/>
  <c r="F243" i="2" s="1"/>
  <c r="G243" i="2" s="1"/>
  <c r="D244" i="2"/>
  <c r="I243" i="2"/>
  <c r="J243" i="2" s="1"/>
  <c r="K243" i="2" s="1"/>
  <c r="I244" i="2" l="1"/>
  <c r="J244" i="2" s="1"/>
  <c r="K244" i="2" s="1"/>
  <c r="E244" i="2"/>
  <c r="F244" i="2" s="1"/>
  <c r="G244" i="2" s="1"/>
  <c r="D245" i="2" l="1"/>
  <c r="I245" i="2" l="1"/>
  <c r="J245" i="2" s="1"/>
  <c r="K245" i="2" s="1"/>
  <c r="E245" i="2"/>
  <c r="F245" i="2" s="1"/>
  <c r="G245" i="2" s="1"/>
  <c r="D246" i="2" l="1"/>
  <c r="I246" i="2" l="1"/>
  <c r="J246" i="2" s="1"/>
  <c r="K246" i="2" s="1"/>
  <c r="E246" i="2"/>
  <c r="F246" i="2" s="1"/>
  <c r="G246" i="2" s="1"/>
  <c r="D247" i="2" l="1"/>
  <c r="E247" i="2" l="1"/>
  <c r="F247" i="2" s="1"/>
  <c r="G247" i="2" s="1"/>
  <c r="I247" i="2"/>
  <c r="J247" i="2" s="1"/>
  <c r="K247" i="2" s="1"/>
  <c r="D248" i="2"/>
  <c r="I248" i="2" l="1"/>
  <c r="J248" i="2" s="1"/>
  <c r="K248" i="2" s="1"/>
  <c r="E248" i="2"/>
  <c r="F248" i="2" s="1"/>
  <c r="G248" i="2" s="1"/>
  <c r="D249" i="2"/>
  <c r="E249" i="2" l="1"/>
  <c r="F249" i="2" s="1"/>
  <c r="G249" i="2" s="1"/>
  <c r="I249" i="2"/>
  <c r="J249" i="2" s="1"/>
  <c r="K249" i="2" s="1"/>
  <c r="D250" i="2"/>
  <c r="I250" i="2" l="1"/>
  <c r="J250" i="2" s="1"/>
  <c r="K250" i="2" s="1"/>
  <c r="E250" i="2"/>
  <c r="F250" i="2" s="1"/>
  <c r="G250" i="2" s="1"/>
  <c r="D251" i="2" l="1"/>
  <c r="E251" i="2" l="1"/>
  <c r="F251" i="2" s="1"/>
  <c r="G251" i="2" s="1"/>
  <c r="I251" i="2"/>
  <c r="J251" i="2" s="1"/>
  <c r="K251" i="2" s="1"/>
  <c r="D252" i="2"/>
  <c r="E252" i="2" l="1"/>
  <c r="F252" i="2" s="1"/>
  <c r="G252" i="2" s="1"/>
  <c r="I252" i="2"/>
  <c r="J252" i="2" s="1"/>
  <c r="K252" i="2" s="1"/>
  <c r="D253" i="2"/>
  <c r="E253" i="2" l="1"/>
  <c r="F253" i="2" s="1"/>
  <c r="G253" i="2" s="1"/>
  <c r="D254" i="2"/>
  <c r="I253" i="2"/>
  <c r="J253" i="2" s="1"/>
  <c r="K253" i="2" s="1"/>
  <c r="I254" i="2" l="1"/>
  <c r="J254" i="2" s="1"/>
  <c r="K254" i="2" s="1"/>
  <c r="E254" i="2"/>
  <c r="F254" i="2" s="1"/>
  <c r="G254" i="2" s="1"/>
  <c r="D255" i="2" l="1"/>
  <c r="E255" i="2" l="1"/>
  <c r="F255" i="2" s="1"/>
  <c r="G255" i="2" s="1"/>
  <c r="I255" i="2"/>
  <c r="J255" i="2" s="1"/>
  <c r="K255" i="2" s="1"/>
  <c r="D256" i="2"/>
  <c r="I256" i="2" l="1"/>
  <c r="J256" i="2" s="1"/>
  <c r="K256" i="2" s="1"/>
  <c r="E256" i="2"/>
  <c r="F256" i="2" s="1"/>
  <c r="G256" i="2" s="1"/>
  <c r="D257" i="2" l="1"/>
  <c r="I257" i="2" l="1"/>
  <c r="J257" i="2" s="1"/>
  <c r="K257" i="2" s="1"/>
  <c r="E257" i="2"/>
  <c r="F257" i="2" s="1"/>
  <c r="G257" i="2" s="1"/>
  <c r="D258" i="2" l="1"/>
  <c r="I258" i="2" l="1"/>
  <c r="J258" i="2" s="1"/>
  <c r="K258" i="2" s="1"/>
  <c r="E258" i="2"/>
  <c r="F258" i="2" s="1"/>
  <c r="G258" i="2" s="1"/>
  <c r="D259" i="2" l="1"/>
  <c r="I259" i="2" l="1"/>
  <c r="J259" i="2" s="1"/>
  <c r="K259" i="2" s="1"/>
  <c r="E259" i="2"/>
  <c r="F259" i="2" s="1"/>
  <c r="G259" i="2" s="1"/>
  <c r="D260" i="2" l="1"/>
  <c r="I260" i="2" l="1"/>
  <c r="J260" i="2" s="1"/>
  <c r="K260" i="2" s="1"/>
  <c r="E260" i="2"/>
  <c r="F260" i="2" s="1"/>
  <c r="G260" i="2" s="1"/>
  <c r="D261" i="2" l="1"/>
  <c r="I261" i="2" l="1"/>
  <c r="J261" i="2" s="1"/>
  <c r="K261" i="2" s="1"/>
  <c r="E261" i="2"/>
  <c r="F261" i="2" s="1"/>
  <c r="G261" i="2" s="1"/>
  <c r="D262" i="2" l="1"/>
  <c r="I262" i="2" l="1"/>
  <c r="J262" i="2" s="1"/>
  <c r="K262" i="2" s="1"/>
  <c r="E262" i="2"/>
  <c r="F262" i="2" s="1"/>
  <c r="G262" i="2" s="1"/>
  <c r="D263" i="2" l="1"/>
  <c r="E263" i="2" l="1"/>
  <c r="F263" i="2" s="1"/>
  <c r="G263" i="2" s="1"/>
  <c r="I263" i="2"/>
  <c r="J263" i="2" s="1"/>
  <c r="K263" i="2" s="1"/>
  <c r="D264" i="2"/>
  <c r="E264" i="2" l="1"/>
  <c r="F264" i="2" s="1"/>
  <c r="G264" i="2" s="1"/>
  <c r="I264" i="2"/>
  <c r="J264" i="2" s="1"/>
  <c r="K264" i="2" s="1"/>
  <c r="D265" i="2"/>
  <c r="E265" i="2" l="1"/>
  <c r="F265" i="2" s="1"/>
  <c r="G265" i="2" s="1"/>
  <c r="I265" i="2"/>
  <c r="J265" i="2" s="1"/>
  <c r="K265" i="2" s="1"/>
  <c r="D266" i="2"/>
  <c r="E266" i="2" l="1"/>
  <c r="F266" i="2" s="1"/>
  <c r="G266" i="2" s="1"/>
  <c r="D267" i="2"/>
  <c r="I266" i="2"/>
  <c r="J266" i="2" s="1"/>
  <c r="K266" i="2" s="1"/>
  <c r="E267" i="2" l="1"/>
  <c r="F267" i="2" s="1"/>
  <c r="G267" i="2" s="1"/>
  <c r="I267" i="2"/>
  <c r="J267" i="2" s="1"/>
  <c r="K267" i="2" s="1"/>
  <c r="D268" i="2"/>
  <c r="I268" i="2" l="1"/>
  <c r="J268" i="2" s="1"/>
  <c r="K268" i="2" s="1"/>
  <c r="E268" i="2"/>
  <c r="F268" i="2" s="1"/>
  <c r="G268" i="2" s="1"/>
  <c r="D269" i="2" l="1"/>
  <c r="I269" i="2" l="1"/>
  <c r="J269" i="2" s="1"/>
  <c r="K269" i="2" s="1"/>
  <c r="E269" i="2"/>
  <c r="F269" i="2" s="1"/>
  <c r="G269" i="2" s="1"/>
  <c r="D270" i="2" l="1"/>
  <c r="E270" i="2" l="1"/>
  <c r="F270" i="2" s="1"/>
  <c r="G270" i="2" s="1"/>
  <c r="I270" i="2"/>
  <c r="J270" i="2" s="1"/>
  <c r="K270" i="2" s="1"/>
  <c r="D271" i="2"/>
  <c r="E271" i="2" l="1"/>
  <c r="F271" i="2" s="1"/>
  <c r="G271" i="2" s="1"/>
  <c r="I271" i="2"/>
  <c r="J271" i="2" s="1"/>
  <c r="K271" i="2" s="1"/>
  <c r="D272" i="2"/>
  <c r="E272" i="2" l="1"/>
  <c r="F272" i="2" s="1"/>
  <c r="G272" i="2" s="1"/>
  <c r="I272" i="2"/>
  <c r="J272" i="2" s="1"/>
  <c r="K272" i="2" s="1"/>
  <c r="D273" i="2"/>
  <c r="I273" i="2" l="1"/>
  <c r="J273" i="2" s="1"/>
  <c r="K273" i="2" s="1"/>
  <c r="E273" i="2"/>
  <c r="F273" i="2" s="1"/>
  <c r="G273" i="2" s="1"/>
  <c r="D274" i="2" l="1"/>
  <c r="E274" i="2" l="1"/>
  <c r="F274" i="2" s="1"/>
  <c r="G274" i="2" s="1"/>
  <c r="I274" i="2"/>
  <c r="J274" i="2" s="1"/>
  <c r="K274" i="2" s="1"/>
  <c r="D275" i="2"/>
  <c r="I275" i="2" l="1"/>
  <c r="J275" i="2" s="1"/>
  <c r="K275" i="2" s="1"/>
  <c r="E275" i="2"/>
  <c r="F275" i="2" s="1"/>
  <c r="G275" i="2" s="1"/>
  <c r="D276" i="2" l="1"/>
  <c r="E276" i="2" l="1"/>
  <c r="F276" i="2" s="1"/>
  <c r="G276" i="2" s="1"/>
  <c r="I276" i="2"/>
  <c r="J276" i="2" s="1"/>
  <c r="K276" i="2" s="1"/>
  <c r="D277" i="2"/>
  <c r="I277" i="2" l="1"/>
  <c r="J277" i="2" s="1"/>
  <c r="K277" i="2" s="1"/>
  <c r="E277" i="2"/>
  <c r="F277" i="2" s="1"/>
  <c r="G277" i="2" s="1"/>
  <c r="D278" i="2" l="1"/>
  <c r="E278" i="2" l="1"/>
  <c r="F278" i="2" s="1"/>
  <c r="G278" i="2" s="1"/>
  <c r="I278" i="2"/>
  <c r="J278" i="2" s="1"/>
  <c r="K278" i="2" s="1"/>
  <c r="D279" i="2"/>
  <c r="E279" i="2" l="1"/>
  <c r="F279" i="2" s="1"/>
  <c r="G279" i="2" s="1"/>
  <c r="I279" i="2"/>
  <c r="J279" i="2" s="1"/>
  <c r="K279" i="2" s="1"/>
  <c r="D280" i="2"/>
  <c r="I280" i="2" l="1"/>
  <c r="J280" i="2" s="1"/>
  <c r="K280" i="2" s="1"/>
  <c r="E280" i="2"/>
  <c r="F280" i="2" s="1"/>
  <c r="G280" i="2" s="1"/>
  <c r="D281" i="2" l="1"/>
  <c r="I281" i="2" l="1"/>
  <c r="J281" i="2" s="1"/>
  <c r="K281" i="2" s="1"/>
  <c r="E281" i="2"/>
  <c r="F281" i="2" s="1"/>
  <c r="G281" i="2" s="1"/>
  <c r="D282" i="2" l="1"/>
  <c r="I282" i="2" l="1"/>
  <c r="J282" i="2" s="1"/>
  <c r="K282" i="2" s="1"/>
  <c r="E282" i="2"/>
  <c r="F282" i="2" s="1"/>
  <c r="G282" i="2" s="1"/>
  <c r="D283" i="2" l="1"/>
  <c r="I283" i="2" l="1"/>
  <c r="J283" i="2" s="1"/>
  <c r="K283" i="2" s="1"/>
  <c r="E283" i="2"/>
  <c r="F283" i="2" s="1"/>
  <c r="G283" i="2" s="1"/>
  <c r="D284" i="2" l="1"/>
  <c r="E284" i="2" l="1"/>
  <c r="F284" i="2" s="1"/>
  <c r="G284" i="2" s="1"/>
  <c r="I284" i="2"/>
  <c r="J284" i="2" s="1"/>
  <c r="K284" i="2" s="1"/>
  <c r="D285" i="2"/>
  <c r="E285" i="2" l="1"/>
  <c r="F285" i="2" s="1"/>
  <c r="G285" i="2" s="1"/>
  <c r="I285" i="2"/>
  <c r="J285" i="2" s="1"/>
  <c r="K285" i="2" s="1"/>
  <c r="D286" i="2"/>
  <c r="E286" i="2" l="1"/>
  <c r="F286" i="2" s="1"/>
  <c r="G286" i="2" s="1"/>
  <c r="I286" i="2"/>
  <c r="J286" i="2" s="1"/>
  <c r="K286" i="2" s="1"/>
  <c r="D287" i="2"/>
  <c r="I287" i="2" l="1"/>
  <c r="J287" i="2" s="1"/>
  <c r="K287" i="2" s="1"/>
  <c r="E287" i="2"/>
  <c r="F287" i="2" s="1"/>
  <c r="G287" i="2" s="1"/>
  <c r="D288" i="2" l="1"/>
  <c r="E288" i="2" l="1"/>
  <c r="F288" i="2" s="1"/>
  <c r="G288" i="2" s="1"/>
  <c r="I288" i="2"/>
  <c r="J288" i="2" s="1"/>
  <c r="K288" i="2" s="1"/>
  <c r="D289" i="2"/>
  <c r="I289" i="2" l="1"/>
  <c r="J289" i="2" s="1"/>
  <c r="K289" i="2" s="1"/>
  <c r="E289" i="2"/>
  <c r="F289" i="2" s="1"/>
  <c r="G289" i="2" s="1"/>
  <c r="D290" i="2"/>
  <c r="I290" i="2" l="1"/>
  <c r="J290" i="2" s="1"/>
  <c r="K290" i="2" s="1"/>
  <c r="E290" i="2"/>
  <c r="F290" i="2" s="1"/>
  <c r="G290" i="2" s="1"/>
  <c r="D291" i="2" l="1"/>
  <c r="E291" i="2" l="1"/>
  <c r="F291" i="2" s="1"/>
  <c r="G291" i="2" s="1"/>
  <c r="I291" i="2"/>
  <c r="J291" i="2" s="1"/>
  <c r="K291" i="2" s="1"/>
  <c r="D292" i="2"/>
  <c r="I292" i="2" l="1"/>
  <c r="J292" i="2" s="1"/>
  <c r="K292" i="2" s="1"/>
  <c r="E292" i="2"/>
  <c r="F292" i="2" s="1"/>
  <c r="G292" i="2" s="1"/>
  <c r="D293" i="2"/>
  <c r="E293" i="2" l="1"/>
  <c r="F293" i="2" s="1"/>
  <c r="G293" i="2" s="1"/>
  <c r="I293" i="2"/>
  <c r="J293" i="2" s="1"/>
  <c r="K293" i="2" s="1"/>
  <c r="D294" i="2"/>
  <c r="E294" i="2" l="1"/>
  <c r="F294" i="2" s="1"/>
  <c r="G294" i="2" s="1"/>
  <c r="I294" i="2"/>
  <c r="J294" i="2" s="1"/>
  <c r="K294" i="2" s="1"/>
  <c r="D295" i="2"/>
  <c r="E295" i="2" l="1"/>
  <c r="F295" i="2" s="1"/>
  <c r="G295" i="2" s="1"/>
  <c r="I295" i="2"/>
  <c r="J295" i="2" s="1"/>
  <c r="K295" i="2" s="1"/>
  <c r="D296" i="2"/>
  <c r="E296" i="2" l="1"/>
  <c r="F296" i="2" s="1"/>
  <c r="G296" i="2" s="1"/>
  <c r="I296" i="2"/>
  <c r="J296" i="2" s="1"/>
  <c r="K296" i="2" s="1"/>
  <c r="D297" i="2"/>
  <c r="E297" i="2" l="1"/>
  <c r="F297" i="2" s="1"/>
  <c r="G297" i="2" s="1"/>
  <c r="I297" i="2"/>
  <c r="J297" i="2" s="1"/>
  <c r="K297" i="2" s="1"/>
  <c r="D298" i="2"/>
  <c r="E298" i="2" l="1"/>
  <c r="F298" i="2" s="1"/>
  <c r="G298" i="2" s="1"/>
  <c r="I298" i="2"/>
  <c r="J298" i="2" s="1"/>
  <c r="K298" i="2" s="1"/>
  <c r="D299" i="2"/>
  <c r="I299" i="2" l="1"/>
  <c r="J299" i="2" s="1"/>
  <c r="K299" i="2" s="1"/>
  <c r="D300" i="2"/>
  <c r="E299" i="2"/>
  <c r="F299" i="2" s="1"/>
  <c r="G299" i="2" s="1"/>
  <c r="E300" i="2" l="1"/>
  <c r="F300" i="2" s="1"/>
  <c r="G300" i="2" s="1"/>
  <c r="I300" i="2"/>
  <c r="J300" i="2" s="1"/>
  <c r="K300" i="2" s="1"/>
  <c r="D301" i="2"/>
  <c r="E301" i="2" l="1"/>
  <c r="F301" i="2" s="1"/>
  <c r="G301" i="2" s="1"/>
  <c r="I301" i="2"/>
  <c r="J301" i="2" s="1"/>
  <c r="K301" i="2" s="1"/>
  <c r="D302" i="2"/>
  <c r="E302" i="2" l="1"/>
  <c r="F302" i="2" s="1"/>
  <c r="G302" i="2" s="1"/>
  <c r="D303" i="2"/>
  <c r="I302" i="2"/>
  <c r="J302" i="2" s="1"/>
  <c r="K302" i="2" s="1"/>
  <c r="I303" i="2" l="1"/>
  <c r="J303" i="2" s="1"/>
  <c r="K303" i="2" s="1"/>
  <c r="E303" i="2"/>
  <c r="F303" i="2" s="1"/>
  <c r="G303" i="2" s="1"/>
  <c r="D304" i="2" l="1"/>
  <c r="I304" i="2" l="1"/>
  <c r="J304" i="2" s="1"/>
  <c r="K304" i="2" s="1"/>
  <c r="E304" i="2"/>
  <c r="F304" i="2" s="1"/>
  <c r="G304" i="2" s="1"/>
  <c r="D305" i="2"/>
  <c r="I305" i="2" l="1"/>
  <c r="J305" i="2" s="1"/>
  <c r="K305" i="2" s="1"/>
  <c r="E305" i="2"/>
  <c r="F305" i="2" s="1"/>
  <c r="G305" i="2" s="1"/>
  <c r="D306" i="2" l="1"/>
  <c r="I306" i="2" l="1"/>
  <c r="J306" i="2" s="1"/>
  <c r="K306" i="2" s="1"/>
  <c r="E306" i="2"/>
  <c r="F306" i="2" s="1"/>
  <c r="G306" i="2" s="1"/>
  <c r="D307" i="2"/>
  <c r="I307" i="2" l="1"/>
  <c r="J307" i="2" s="1"/>
  <c r="K307" i="2" s="1"/>
  <c r="E307" i="2"/>
  <c r="F307" i="2" s="1"/>
  <c r="G307" i="2" s="1"/>
  <c r="D308" i="2" l="1"/>
  <c r="I308" i="2" l="1"/>
  <c r="J308" i="2" s="1"/>
  <c r="K308" i="2" s="1"/>
  <c r="E308" i="2"/>
  <c r="F308" i="2" s="1"/>
  <c r="G308" i="2" s="1"/>
  <c r="D309" i="2" l="1"/>
  <c r="I309" i="2" l="1"/>
  <c r="J309" i="2" s="1"/>
  <c r="K309" i="2" s="1"/>
  <c r="E309" i="2"/>
  <c r="F309" i="2" s="1"/>
  <c r="G309" i="2" s="1"/>
  <c r="D310" i="2" l="1"/>
  <c r="I310" i="2" l="1"/>
  <c r="J310" i="2" s="1"/>
  <c r="K310" i="2" s="1"/>
  <c r="E310" i="2"/>
  <c r="F310" i="2" s="1"/>
  <c r="G310" i="2" s="1"/>
  <c r="D311" i="2" l="1"/>
  <c r="I311" i="2" l="1"/>
  <c r="J311" i="2" s="1"/>
  <c r="K311" i="2" s="1"/>
  <c r="E311" i="2"/>
  <c r="F311" i="2" s="1"/>
  <c r="G311" i="2" s="1"/>
  <c r="D312" i="2" l="1"/>
  <c r="I312" i="2" l="1"/>
  <c r="J312" i="2" s="1"/>
  <c r="K312" i="2" s="1"/>
  <c r="E312" i="2"/>
  <c r="F312" i="2" s="1"/>
  <c r="G312" i="2" s="1"/>
  <c r="D313" i="2"/>
  <c r="E313" i="2" l="1"/>
  <c r="F313" i="2" s="1"/>
  <c r="G313" i="2" s="1"/>
  <c r="I313" i="2"/>
  <c r="J313" i="2" s="1"/>
  <c r="K313" i="2" s="1"/>
  <c r="D314" i="2"/>
  <c r="E314" i="2" l="1"/>
  <c r="F314" i="2" s="1"/>
  <c r="G314" i="2" s="1"/>
  <c r="I314" i="2"/>
  <c r="J314" i="2" s="1"/>
  <c r="K314" i="2" s="1"/>
  <c r="D315" i="2"/>
  <c r="E315" i="2" l="1"/>
  <c r="F315" i="2" s="1"/>
  <c r="G315" i="2" s="1"/>
  <c r="I315" i="2"/>
  <c r="J315" i="2" s="1"/>
  <c r="K315" i="2" s="1"/>
  <c r="D316" i="2"/>
  <c r="E316" i="2" l="1"/>
  <c r="F316" i="2" s="1"/>
  <c r="G316" i="2" s="1"/>
  <c r="I316" i="2"/>
  <c r="J316" i="2" s="1"/>
  <c r="K316" i="2" s="1"/>
  <c r="D317" i="2"/>
  <c r="I317" i="2" l="1"/>
  <c r="J317" i="2" s="1"/>
  <c r="K317" i="2" s="1"/>
  <c r="E317" i="2"/>
  <c r="F317" i="2" s="1"/>
  <c r="G317" i="2" s="1"/>
  <c r="D318" i="2" l="1"/>
  <c r="I318" i="2" l="1"/>
  <c r="J318" i="2" s="1"/>
  <c r="K318" i="2" s="1"/>
  <c r="E318" i="2"/>
  <c r="F318" i="2" s="1"/>
  <c r="G318" i="2" s="1"/>
  <c r="D319" i="2"/>
  <c r="E319" i="2" l="1"/>
  <c r="F319" i="2" s="1"/>
  <c r="I319" i="2"/>
  <c r="J319" i="2" s="1"/>
  <c r="K319" i="2" s="1"/>
  <c r="G319" i="2" l="1"/>
  <c r="D320" i="2"/>
  <c r="I320" i="2" l="1"/>
  <c r="J320" i="2" s="1"/>
  <c r="K320" i="2" s="1"/>
  <c r="E320" i="2"/>
  <c r="F320" i="2" s="1"/>
  <c r="G320" i="2" l="1"/>
  <c r="D321" i="2"/>
  <c r="E321" i="2" l="1"/>
  <c r="F321" i="2" s="1"/>
  <c r="G321" i="2" s="1"/>
  <c r="I321" i="2"/>
  <c r="J321" i="2" s="1"/>
  <c r="K321" i="2" s="1"/>
  <c r="D322" i="2"/>
  <c r="E322" i="2" l="1"/>
  <c r="F322" i="2" s="1"/>
  <c r="G322" i="2" s="1"/>
  <c r="I322" i="2"/>
  <c r="J322" i="2" s="1"/>
  <c r="K322" i="2" s="1"/>
  <c r="D323" i="2"/>
  <c r="E323" i="2" l="1"/>
  <c r="F323" i="2" s="1"/>
  <c r="G323" i="2" s="1"/>
  <c r="I323" i="2"/>
  <c r="J323" i="2" s="1"/>
  <c r="K323" i="2" s="1"/>
  <c r="D324" i="2"/>
  <c r="E324" i="2" l="1"/>
  <c r="F324" i="2" s="1"/>
  <c r="G324" i="2" s="1"/>
  <c r="I324" i="2"/>
  <c r="J324" i="2" s="1"/>
  <c r="K324" i="2" s="1"/>
  <c r="D325" i="2"/>
  <c r="E325" i="2" l="1"/>
  <c r="F325" i="2" s="1"/>
  <c r="G325" i="2" s="1"/>
  <c r="D326" i="2"/>
  <c r="I325" i="2"/>
  <c r="J325" i="2" s="1"/>
  <c r="K325" i="2" s="1"/>
  <c r="I326" i="2" l="1"/>
  <c r="J326" i="2" s="1"/>
  <c r="K326" i="2" s="1"/>
  <c r="E326" i="2"/>
  <c r="F326" i="2" s="1"/>
  <c r="G326" i="2" l="1"/>
  <c r="D327" i="2"/>
  <c r="I327" i="2" l="1"/>
  <c r="J327" i="2" s="1"/>
  <c r="K327" i="2" s="1"/>
  <c r="E327" i="2"/>
  <c r="F327" i="2" s="1"/>
  <c r="G327" i="2" l="1"/>
  <c r="D328" i="2"/>
  <c r="E328" i="2" l="1"/>
  <c r="F328" i="2" s="1"/>
  <c r="I328" i="2"/>
  <c r="J328" i="2" s="1"/>
  <c r="K328" i="2" s="1"/>
  <c r="G328" i="2" l="1"/>
  <c r="D329" i="2"/>
  <c r="I329" i="2" l="1"/>
  <c r="J329" i="2" s="1"/>
  <c r="K329" i="2" s="1"/>
  <c r="E329" i="2"/>
  <c r="F329" i="2" s="1"/>
  <c r="G329" i="2" l="1"/>
  <c r="D330" i="2"/>
  <c r="I330" i="2" l="1"/>
  <c r="J330" i="2" s="1"/>
  <c r="K330" i="2" s="1"/>
  <c r="E330" i="2"/>
  <c r="F330" i="2" s="1"/>
  <c r="G330" i="2" l="1"/>
  <c r="D331" i="2"/>
  <c r="E331" i="2" l="1"/>
  <c r="F331" i="2" s="1"/>
  <c r="I331" i="2"/>
  <c r="J331" i="2" s="1"/>
  <c r="K331" i="2" s="1"/>
  <c r="G331" i="2" l="1"/>
  <c r="D332" i="2"/>
  <c r="E332" i="2" l="1"/>
  <c r="F332" i="2" s="1"/>
  <c r="I332" i="2"/>
  <c r="J332" i="2" s="1"/>
  <c r="K332" i="2" s="1"/>
  <c r="G332" i="2" l="1"/>
  <c r="D333" i="2"/>
  <c r="E333" i="2" l="1"/>
  <c r="F333" i="2" s="1"/>
  <c r="I333" i="2"/>
  <c r="J333" i="2" s="1"/>
  <c r="K333" i="2" s="1"/>
  <c r="G333" i="2" l="1"/>
  <c r="D334" i="2"/>
  <c r="I334" i="2" l="1"/>
  <c r="J334" i="2" s="1"/>
  <c r="K334" i="2" s="1"/>
  <c r="E334" i="2"/>
  <c r="F334" i="2" s="1"/>
  <c r="G334" i="2" s="1"/>
  <c r="D335" i="2" l="1"/>
  <c r="I335" i="2" l="1"/>
  <c r="J335" i="2" s="1"/>
  <c r="K335" i="2" s="1"/>
  <c r="E335" i="2"/>
  <c r="F335" i="2" s="1"/>
  <c r="G335" i="2" s="1"/>
  <c r="D336" i="2"/>
  <c r="E336" i="2" l="1"/>
  <c r="F336" i="2" s="1"/>
  <c r="G336" i="2" s="1"/>
  <c r="I336" i="2"/>
  <c r="J336" i="2" s="1"/>
  <c r="K336" i="2" s="1"/>
  <c r="D337" i="2" l="1"/>
  <c r="I337" i="2" l="1"/>
  <c r="J337" i="2" s="1"/>
  <c r="K337" i="2" s="1"/>
  <c r="E337" i="2"/>
  <c r="F337" i="2" s="1"/>
  <c r="G337" i="2" s="1"/>
  <c r="D338" i="2" l="1"/>
  <c r="I338" i="2" l="1"/>
  <c r="J338" i="2" s="1"/>
  <c r="K338" i="2" s="1"/>
  <c r="E338" i="2"/>
  <c r="F338" i="2" s="1"/>
  <c r="G338" i="2" s="1"/>
  <c r="D339" i="2" l="1"/>
  <c r="E339" i="2" l="1"/>
  <c r="F339" i="2" s="1"/>
  <c r="G339" i="2" s="1"/>
  <c r="I339" i="2"/>
  <c r="J339" i="2" s="1"/>
  <c r="K339" i="2" s="1"/>
  <c r="D340" i="2"/>
  <c r="I340" i="2" l="1"/>
  <c r="J340" i="2" s="1"/>
  <c r="K340" i="2" s="1"/>
  <c r="E340" i="2"/>
  <c r="F340" i="2" s="1"/>
  <c r="G340" i="2" s="1"/>
  <c r="D341" i="2"/>
  <c r="I341" i="2" l="1"/>
  <c r="J341" i="2" s="1"/>
  <c r="K341" i="2" s="1"/>
  <c r="E341" i="2"/>
  <c r="F341" i="2" s="1"/>
  <c r="G341" i="2" l="1"/>
  <c r="D342" i="2"/>
  <c r="E342" i="2" l="1"/>
  <c r="F342" i="2" s="1"/>
  <c r="G342" i="2" s="1"/>
  <c r="I342" i="2"/>
  <c r="J342" i="2" s="1"/>
  <c r="K342" i="2" s="1"/>
  <c r="D343" i="2" l="1"/>
  <c r="E343" i="2" l="1"/>
  <c r="F343" i="2" s="1"/>
  <c r="I343" i="2"/>
  <c r="J343" i="2" s="1"/>
  <c r="K343" i="2" s="1"/>
  <c r="D344" i="2" l="1"/>
  <c r="G343" i="2"/>
  <c r="I344" i="2" l="1"/>
  <c r="J344" i="2" s="1"/>
  <c r="K344" i="2" s="1"/>
  <c r="E344" i="2"/>
  <c r="F344" i="2" s="1"/>
  <c r="G344" i="2" s="1"/>
  <c r="D345" i="2" l="1"/>
  <c r="I345" i="2" l="1"/>
  <c r="J345" i="2" s="1"/>
  <c r="K345" i="2" s="1"/>
  <c r="E345" i="2"/>
  <c r="F345" i="2" s="1"/>
  <c r="D346" i="2" l="1"/>
  <c r="G345" i="2"/>
  <c r="E346" i="2" l="1"/>
  <c r="F346" i="2" s="1"/>
  <c r="G346" i="2" s="1"/>
  <c r="D347" i="2"/>
  <c r="I346" i="2"/>
  <c r="J346" i="2" s="1"/>
  <c r="K346" i="2" s="1"/>
  <c r="I347" i="2" l="1"/>
  <c r="J347" i="2" s="1"/>
  <c r="K347" i="2" s="1"/>
  <c r="E347" i="2"/>
  <c r="F347" i="2" s="1"/>
  <c r="G347" i="2" s="1"/>
  <c r="D348" i="2"/>
  <c r="E348" i="2" l="1"/>
  <c r="F348" i="2" s="1"/>
  <c r="G348" i="2" s="1"/>
  <c r="I348" i="2"/>
  <c r="J348" i="2" s="1"/>
  <c r="K348" i="2" s="1"/>
  <c r="D349" i="2"/>
  <c r="E349" i="2"/>
  <c r="F349" i="2" s="1"/>
  <c r="I349" i="2"/>
  <c r="J349" i="2" s="1"/>
  <c r="K349" i="2" s="1"/>
  <c r="G349" i="2" l="1"/>
  <c r="D350" i="2"/>
  <c r="E350" i="2" l="1"/>
  <c r="F350" i="2" s="1"/>
  <c r="I350" i="2"/>
  <c r="J350" i="2" s="1"/>
  <c r="K350" i="2" s="1"/>
  <c r="D351" i="2" l="1"/>
  <c r="G350" i="2"/>
  <c r="I351" i="2" l="1"/>
  <c r="J351" i="2" s="1"/>
  <c r="K351" i="2" s="1"/>
  <c r="E351" i="2"/>
  <c r="F351" i="2" s="1"/>
  <c r="G351" i="2" l="1"/>
  <c r="D352" i="2"/>
  <c r="E352" i="2" l="1"/>
  <c r="F352" i="2" s="1"/>
  <c r="I352" i="2"/>
  <c r="J352" i="2" s="1"/>
  <c r="K352" i="2" s="1"/>
  <c r="G352" i="2" l="1"/>
  <c r="D353" i="2"/>
  <c r="E353" i="2" l="1"/>
  <c r="F353" i="2" s="1"/>
  <c r="I353" i="2"/>
  <c r="J353" i="2" s="1"/>
  <c r="K353" i="2" s="1"/>
  <c r="D354" i="2" l="1"/>
  <c r="G353" i="2"/>
  <c r="E354" i="2" l="1"/>
  <c r="F354" i="2" s="1"/>
  <c r="I354" i="2"/>
  <c r="J354" i="2" s="1"/>
  <c r="K354" i="2" s="1"/>
  <c r="D355" i="2" l="1"/>
  <c r="G354" i="2"/>
  <c r="E355" i="2" l="1"/>
  <c r="F355" i="2" s="1"/>
  <c r="I355" i="2"/>
  <c r="J355" i="2" s="1"/>
  <c r="K355" i="2" s="1"/>
  <c r="G355" i="2" l="1"/>
  <c r="D356" i="2"/>
  <c r="E356" i="2" l="1"/>
  <c r="F356" i="2" s="1"/>
  <c r="I356" i="2"/>
  <c r="J356" i="2" s="1"/>
  <c r="K356" i="2" s="1"/>
  <c r="D357" i="2" l="1"/>
  <c r="G356" i="2"/>
  <c r="I357" i="2" l="1"/>
  <c r="J357" i="2" s="1"/>
  <c r="K357" i="2" s="1"/>
  <c r="E357" i="2"/>
  <c r="F357" i="2" s="1"/>
  <c r="D358" i="2" l="1"/>
  <c r="G357" i="2"/>
  <c r="I358" i="2" l="1"/>
  <c r="J358" i="2" s="1"/>
  <c r="K358" i="2" s="1"/>
  <c r="E358" i="2"/>
  <c r="F358" i="2" s="1"/>
  <c r="D359" i="2" l="1"/>
  <c r="G358" i="2"/>
  <c r="I359" i="2" l="1"/>
  <c r="J359" i="2" s="1"/>
  <c r="K359" i="2" s="1"/>
  <c r="E359" i="2"/>
  <c r="F359" i="2" s="1"/>
  <c r="D360" i="2" l="1"/>
  <c r="G359" i="2"/>
  <c r="I360" i="2" l="1"/>
  <c r="J360" i="2" s="1"/>
  <c r="K360" i="2" s="1"/>
  <c r="E360" i="2"/>
  <c r="F360" i="2" s="1"/>
  <c r="G360" i="2" l="1"/>
  <c r="D361" i="2"/>
  <c r="I361" i="2" l="1"/>
  <c r="J361" i="2" s="1"/>
  <c r="K361" i="2" s="1"/>
  <c r="E361" i="2"/>
  <c r="F361" i="2" s="1"/>
  <c r="G361" i="2" l="1"/>
  <c r="D362" i="2"/>
  <c r="E362" i="2" l="1"/>
  <c r="F362" i="2" s="1"/>
  <c r="G362" i="2" s="1"/>
  <c r="I362" i="2"/>
  <c r="J362" i="2" s="1"/>
  <c r="K362" i="2" s="1"/>
  <c r="D363" i="2"/>
  <c r="E363" i="2" l="1"/>
  <c r="F363" i="2" s="1"/>
  <c r="I363" i="2"/>
  <c r="J363" i="2" s="1"/>
  <c r="K363" i="2" s="1"/>
  <c r="G363" i="2" l="1"/>
  <c r="D364" i="2"/>
  <c r="I364" i="2" l="1"/>
  <c r="J364" i="2" s="1"/>
  <c r="K364" i="2" s="1"/>
  <c r="E364" i="2"/>
  <c r="F364" i="2" s="1"/>
  <c r="G364" i="2" l="1"/>
  <c r="D365" i="2"/>
  <c r="E365" i="2" l="1"/>
  <c r="F365" i="2" s="1"/>
  <c r="G365" i="2" s="1"/>
  <c r="I365" i="2"/>
  <c r="J365" i="2" s="1"/>
  <c r="K365" i="2" s="1"/>
</calcChain>
</file>

<file path=xl/sharedStrings.xml><?xml version="1.0" encoding="utf-8"?>
<sst xmlns="http://schemas.openxmlformats.org/spreadsheetml/2006/main" count="102" uniqueCount="102">
  <si>
    <t>Cash Flow Mortgage Calculator</t>
  </si>
  <si>
    <t>Notes</t>
  </si>
  <si>
    <t>Amortization Schedule</t>
  </si>
  <si>
    <t>Month</t>
  </si>
  <si>
    <t>Cost of House/Property</t>
  </si>
  <si>
    <t>Principle</t>
  </si>
  <si>
    <t>Down Payment Amount</t>
  </si>
  <si>
    <t>Monthly Interest</t>
  </si>
  <si>
    <t>Initial Principal on Loan</t>
  </si>
  <si>
    <t>Percent of Monthly Payment Going toward Principle</t>
  </si>
  <si>
    <t>Extra Payments Per Month</t>
  </si>
  <si>
    <t>Total Capital Invested Into Property</t>
  </si>
  <si>
    <t>Percentage of Property Owned</t>
  </si>
  <si>
    <t>Net Worth of Your Value in Property Including Appreciation</t>
  </si>
  <si>
    <t>One Time Payment</t>
  </si>
  <si>
    <t>Year 1</t>
  </si>
  <si>
    <t>If put 20% ($60,000) down each house, then each take 15 years to break even, net assets of $600,000</t>
  </si>
  <si>
    <t>Percent Down Payment</t>
  </si>
  <si>
    <t>Total Paid Amount Principle plus Interest if paid over full term of loan</t>
  </si>
  <si>
    <t>Used for Calculation for below</t>
  </si>
  <si>
    <t>Loan Term</t>
  </si>
  <si>
    <t>Years to make cash back with cashflow</t>
  </si>
  <si>
    <t>Rent Made per Month</t>
  </si>
  <si>
    <t>Total paid for house including down payment</t>
  </si>
  <si>
    <t>Return on Investment per year for Rent</t>
  </si>
  <si>
    <t>Rent made per month</t>
  </si>
  <si>
    <t>Extra Principle Payments Each Month</t>
  </si>
  <si>
    <t>Home owner's Insurance Per Month</t>
  </si>
  <si>
    <t>Est Appreciation of Property per Year</t>
  </si>
  <si>
    <t>Property Tax Per Month</t>
  </si>
  <si>
    <t>One Time Payment Amount</t>
  </si>
  <si>
    <t>Total Monthly Payment (PITI - Principal, Interest, Taxes, Insurance)</t>
  </si>
  <si>
    <t>One Time Payment Month Number</t>
  </si>
  <si>
    <t>Cash Flow (Monthly)</t>
  </si>
  <si>
    <r>
      <rPr>
        <b/>
        <sz val="11"/>
        <rFont val="Calibri"/>
      </rPr>
      <t>How is home insurance calculated?</t>
    </r>
    <r>
      <rPr>
        <sz val="11"/>
        <color rgb="FF000000"/>
        <rFont val="Calibri"/>
      </rPr>
      <t xml:space="preserve">
If and insurer wants to set its premium for a group of homeowners, it first divides the losses associated with that group by its exposure (the amount of property value insured). If during the previous year, the losses for properties valued at $100 million totaled $500,000, that result would be .5 cent per dollar of property value, just to cover losses. This figure is called a "pure premium."
Next, the insurer determines its administrative and other costs, like commissions and taxes, and builds in its desired profit. That is usually expressed as a percentage and is called the "expense ratio." Dividing the pure premium by 1 - the expense ratio generates the gross premium, which is what customers pay.
If the insurer's expense ratio is 27.6 percent, the industry average according to the National Association of Insurance Commissioners, the gross premium would be .5 cents / (1 - .276), or .69 cent for every dollar insured. That's an annual premium of $690 for every $100,000 of coverage.</t>
    </r>
  </si>
  <si>
    <t>Source: https://www.insurance.com/home-and-renters-insurance/home-insurance-basics/insurers-calculate-home-insurance-premium.html</t>
  </si>
  <si>
    <t>Year 2</t>
  </si>
  <si>
    <t>Break Even Analysis</t>
  </si>
  <si>
    <t>**I'm factoring in 1% of total property for repairs</t>
  </si>
  <si>
    <t>**Assuming 15 year mortgage with 20% down and Insurance factor of 0.006</t>
  </si>
  <si>
    <t>4.25% Interest Factor</t>
  </si>
  <si>
    <t>4.5% Interest Factor</t>
  </si>
  <si>
    <t>4.75% Interest Factor</t>
  </si>
  <si>
    <t>5% Interest Factor</t>
  </si>
  <si>
    <t>Cost of House 4.25%</t>
  </si>
  <si>
    <t>Monthly Mortgage/Maintenance Payment 4.25%</t>
  </si>
  <si>
    <t>Monthly Mortgage/Maintenance Payment 4.5%</t>
  </si>
  <si>
    <t>Monthly Mortgage/Maintenance Payment 4.75%</t>
  </si>
  <si>
    <t>Monthly Mortgage/Maintenance Payment 5%</t>
  </si>
  <si>
    <t>Year 3</t>
  </si>
  <si>
    <t>***Series 1 (blue) uses 4.25% interest. Series 2 (red) uses 4.5%. Series 3 (yellow) uses 4.75%. Series 4 (green) uses 5%.</t>
  </si>
  <si>
    <t>***This is based off a 15 year mortgage with 20% down payment</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</si>
  <si>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</si>
  <si>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</si>
  <si>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</si>
  <si>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</si>
  <si>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</si>
  <si>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</si>
  <si>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</si>
  <si>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</si>
  <si>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</si>
  <si>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</si>
  <si>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</si>
  <si>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</si>
  <si>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</si>
  <si>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</si>
  <si>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</si>
  <si>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</si>
  <si>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</si>
  <si>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</si>
  <si>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</si>
  <si>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</si>
  <si>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</si>
  <si>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</si>
  <si>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</si>
  <si>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</si>
  <si>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</si>
  <si>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</si>
  <si>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</si>
  <si>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</si>
  <si>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Total Interest Amount Lost to Mortgage Lenders (Money never given back)</t>
  </si>
  <si>
    <t>Amortization Monthly Payment Amount (not including taxes and insurance)</t>
  </si>
  <si>
    <t>Gross Rent made by end of Loan Term</t>
  </si>
  <si>
    <t>Property Tax Percentage</t>
  </si>
  <si>
    <t>Monthly Principle</t>
  </si>
  <si>
    <t>Repair/Maintenance Costs Percentage</t>
  </si>
  <si>
    <t>Interest Rate Percentage</t>
  </si>
  <si>
    <t>Repair/Maintenace Costs per Month</t>
  </si>
  <si>
    <t>Cap Rate</t>
  </si>
  <si>
    <t>Vacancy Percentage</t>
  </si>
  <si>
    <t>Net operating income = Gross Rent - Expenses (maintenance/repairs + insurance + property taxes)</t>
  </si>
  <si>
    <t>CAP = NOI/Market Price of the Property</t>
  </si>
  <si>
    <t>Cash on Cash (Assuming 30 year loan)</t>
  </si>
  <si>
    <t>2nd One Time Payment Amount</t>
  </si>
  <si>
    <t>2nd One Time Payment Month Number</t>
  </si>
  <si>
    <t>Payment 2</t>
  </si>
  <si>
    <t>Home Insurance Premium Percentage</t>
  </si>
  <si>
    <t>If put 40% ($120,000) down on one property, then 10.5 yrs break even point (rent made = mortgage w/interest), 4.5 years making $94,500, net assets of $394,500</t>
  </si>
  <si>
    <t xml:space="preserve">***For simplicity, calculator doesn't take into account closing costs and CapEx because these are widely variable. CapEx is usually very difficult to estimate especially in at a glance look. </t>
  </si>
  <si>
    <t>&lt;--Assuming repairs are ~1% of total property price per year</t>
  </si>
  <si>
    <t>&lt;--Default percentage for non-owner occupied property, but plans vary</t>
  </si>
  <si>
    <t>&lt;--Depends on state you're in, most are 1%. New Jersey notably has 2.4% property tax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</si>
</sst>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_(&quot;$&quot;* \(#,##0\);_(&quot;$&quot;* &quot;-&quot;_);_(@_)"/>
    <numFmt numFmtId="44" formatCode="_(&quot;$&quot;* #,##0.00_);_(&quot;$&quot;* \(#,##0.00\);_(&quot;$&quot;* &quot;-&quot;??_);_(@_)"/>
    <numFmt numFmtId="164" formatCode="&quot;$&quot;#,##0"/>
    <numFmt numFmtId="165" formatCode="#,##0.0"/>
    <numFmt numFmtId="166" formatCode="0.0%"/>
    <numFmt numFmtId="167" formatCode="&quot;$&quot;#,##0.00"/>
  </numFmts>
  <fonts count="7">
    <font>
      <sz val="11"/>
      <color rgb="FF000000"/>
      <name val="Calibri"/>
    </font>
    <font>
      <b/>
      <sz val="11"/>
      <color rgb="FF000000"/>
      <name val="Calibri"/>
    </font>
    <font>
      <b/>
      <sz val="11"/>
      <name val="Calibri"/>
    </font>
    <font>
      <sz val="11"/>
      <name val="Calibri"/>
    </font>
    <font>
      <sz val="11"/>
      <color rgb="FF000000"/>
      <name val="Calibri"/>
    </font>
    <font>
      <sz val="11"/>
      <name val="Calibri"/>
      <family val="2"/>
    </font>
    <font>
      <sz val="11"/>
      <color rgb="FF000000"/>
      <name val="Calibri"/>
      <family val="2"/>
    </font>
  </fonts>
  <fills count="8">
    <fill>
      <patternFill patternType="none"/>
    </fill>
    <fill>
      <patternFill patternType="gray125"/>
    </fill>
    <fill>
      <patternFill patternType="solid">
        <fgColor rgb="FFFFFF00"/>
        <bgColor rgb="FFFFFF00"/>
      </patternFill>
    </fill>
    <fill>
      <patternFill patternType="solid">
        <fgColor rgb="FFFFC000"/>
        <bgColor rgb="FFFFC000"/>
      </patternFill>
    </fill>
    <fill>
      <patternFill patternType="solid">
        <fgColor rgb="FFFFC000"/>
        <bgColor indexed="64"/>
      </patternFill>
    </fill>
    <fill>
      <patternFill patternType="solid">
        <fgColor rgb="FFFFFF00"/>
        <bgColor indexed="64"/>
      </patternFill>
    </fill>
    <fill>
      <patternFill patternType="solid">
        <fgColor theme="4" tint="0.59999389629810485"/>
        <bgColor rgb="FF00FF00"/>
      </patternFill>
    </fill>
    <fill>
      <patternFill patternType="solid">
        <fgColor theme="4" tint="0.59999389629810485"/>
        <bgColor indexed="64"/>
      </patternFill>
    </fill>
  </fills>
  <borders count="2">
    <border>
      <left/>
      <right/>
      <top/>
      <bottom/>
      <diagonal/>
    </border>
    <border>
      <left/>
      <right/>
      <top/>
      <bottom/>
      <diagonal/>
    </border>
  </borders>
  <cellStyleXfs count="2">
    <xf numFmtId="0" fontId="0" fillId="0" borderId="0"/>
    <xf numFmtId="44" fontId="4" fillId="0" borderId="0" applyFont="0" applyFill="0" applyBorder="0" applyAlignment="0" applyProtection="0"/>
  </cellStyleXfs>
  <cellXfs count="38">
    <xf numFmtId="0" fontId="0" fillId="0" borderId="0" xfId="0" applyFont="1" applyAlignment="1"/>
    <xf numFmtId="0" fontId="1" fillId="0" borderId="0" xfId="0" applyFont="1" applyAlignment="1"/>
    <xf numFmtId="0" fontId="2" fillId="0" borderId="0" xfId="0" applyFont="1" applyAlignment="1"/>
    <xf numFmtId="0" fontId="3" fillId="0" borderId="0" xfId="0" applyFont="1" applyAlignment="1"/>
    <xf numFmtId="0" fontId="3" fillId="0" borderId="0" xfId="0" applyFont="1" applyAlignment="1">
      <alignment wrapText="1"/>
    </xf>
    <xf numFmtId="164" fontId="0" fillId="2" borderId="1" xfId="0" applyNumberFormat="1" applyFont="1" applyFill="1" applyBorder="1" applyAlignment="1"/>
    <xf numFmtId="164" fontId="3" fillId="0" borderId="0" xfId="0" applyNumberFormat="1" applyFont="1"/>
    <xf numFmtId="4" fontId="3" fillId="0" borderId="0" xfId="0" applyNumberFormat="1" applyFont="1"/>
    <xf numFmtId="0" fontId="0" fillId="2" borderId="1" xfId="0" applyFont="1" applyFill="1" applyBorder="1" applyAlignment="1"/>
    <xf numFmtId="165" fontId="3" fillId="0" borderId="0" xfId="0" applyNumberFormat="1" applyFont="1"/>
    <xf numFmtId="4" fontId="0" fillId="3" borderId="1" xfId="0" applyNumberFormat="1" applyFont="1" applyFill="1" applyBorder="1"/>
    <xf numFmtId="10" fontId="3" fillId="0" borderId="0" xfId="0" applyNumberFormat="1" applyFont="1"/>
    <xf numFmtId="4" fontId="3" fillId="0" borderId="0" xfId="0" applyNumberFormat="1" applyFont="1" applyAlignment="1"/>
    <xf numFmtId="0" fontId="3" fillId="2" borderId="0" xfId="0" applyFont="1" applyFill="1" applyAlignment="1"/>
    <xf numFmtId="164" fontId="3" fillId="2" borderId="0" xfId="0" applyNumberFormat="1" applyFont="1" applyFill="1" applyAlignment="1"/>
    <xf numFmtId="4" fontId="3" fillId="3" borderId="0" xfId="0" applyNumberFormat="1" applyFont="1" applyFill="1"/>
    <xf numFmtId="165" fontId="3" fillId="4" borderId="0" xfId="0" applyNumberFormat="1" applyFont="1" applyFill="1"/>
    <xf numFmtId="42" fontId="3" fillId="0" borderId="0" xfId="1" applyNumberFormat="1" applyFont="1"/>
    <xf numFmtId="164" fontId="3" fillId="4" borderId="0" xfId="0" applyNumberFormat="1" applyFont="1" applyFill="1"/>
    <xf numFmtId="0" fontId="0" fillId="5" borderId="0" xfId="0" applyFont="1" applyFill="1" applyAlignment="1"/>
    <xf numFmtId="0" fontId="5" fillId="0" borderId="0" xfId="0" applyFont="1" applyAlignment="1">
      <alignment wrapText="1"/>
    </xf>
    <xf numFmtId="0" fontId="3" fillId="0" borderId="0" xfId="0" applyFont="1" applyFill="1" applyAlignment="1"/>
    <xf numFmtId="0" fontId="5" fillId="0" borderId="0" xfId="0" applyFont="1" applyFill="1" applyAlignment="1"/>
    <xf numFmtId="0" fontId="5" fillId="5" borderId="0" xfId="0" applyFont="1" applyFill="1" applyAlignment="1"/>
    <xf numFmtId="0" fontId="6" fillId="0" borderId="0" xfId="0" applyFont="1" applyAlignment="1"/>
    <xf numFmtId="0" fontId="5" fillId="0" borderId="0" xfId="0" applyFont="1" applyAlignment="1"/>
    <xf numFmtId="164" fontId="0" fillId="0" borderId="0" xfId="0" applyNumberFormat="1" applyFont="1" applyAlignment="1"/>
    <xf numFmtId="166" fontId="0" fillId="4" borderId="0" xfId="0" applyNumberFormat="1" applyFont="1" applyFill="1" applyAlignment="1"/>
    <xf numFmtId="10" fontId="0" fillId="4" borderId="0" xfId="0" applyNumberFormat="1" applyFont="1" applyFill="1" applyAlignment="1"/>
    <xf numFmtId="167" fontId="3" fillId="2" borderId="0" xfId="0" applyNumberFormat="1" applyFont="1" applyFill="1" applyAlignment="1"/>
    <xf numFmtId="0" fontId="3" fillId="6" borderId="0" xfId="0" applyFont="1" applyFill="1" applyAlignment="1"/>
    <xf numFmtId="4" fontId="3" fillId="7" borderId="0" xfId="0" applyNumberFormat="1" applyFont="1" applyFill="1"/>
    <xf numFmtId="4" fontId="3" fillId="6" borderId="0" xfId="0" applyNumberFormat="1" applyFont="1" applyFill="1"/>
    <xf numFmtId="10" fontId="3" fillId="6" borderId="0" xfId="0" applyNumberFormat="1" applyFont="1" applyFill="1"/>
    <xf numFmtId="0" fontId="3" fillId="6" borderId="0" xfId="0" applyFont="1" applyFill="1"/>
    <xf numFmtId="4" fontId="3" fillId="6" borderId="0" xfId="0" applyNumberFormat="1" applyFont="1" applyFill="1" applyAlignment="1"/>
    <xf numFmtId="0" fontId="0" fillId="7" borderId="0" xfId="0" applyFont="1" applyFill="1" applyAlignment="1"/>
    <xf numFmtId="167" fontId="0" fillId="5" borderId="0" xfId="0" applyNumberFormat="1" applyFont="1" applyFill="1" applyAlignment="1"/>
  </cellXfs>
  <cellStyles count="2">
    <cellStyle name="Currency" xfId="1" builtinId="4"/>
    <cellStyle name="Normal" xfId="0" builtinId="0"/>
  </cellStyles>
  <dxfs count="3">
    <dxf>
      <fill>
        <patternFill patternType="solid">
          <fgColor rgb="FFFFFF00"/>
          <bgColor rgb="FFFFFF00"/>
        </patternFill>
      </fill>
    </dxf>
    <dxf>
      <fill>
        <patternFill patternType="solid">
          <fgColor rgb="FFFF9900"/>
          <bgColor rgb="FFFF9900"/>
        </patternFill>
      </fill>
    </dxf>
    <dxf>
      <fill>
        <patternFill patternType="solid">
          <fgColor rgb="FF00FF00"/>
          <bgColor rgb="FF00FF00"/>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c:style val="2"/>
  <c:chart>
    <c:title>
      <c:tx>
        <c:rich>
          <a:bodyPr/>
          <a:lstStyle/>
          <a:p>
            <a:pPr lvl="0">
              <a:defRPr b="0"/>
            </a:pPr>
            <a:r>
              <a:rPr lang="en-US"/>
              <a:t>Cost of House vs Monthly Mortgage and Maintenance Costs</a:t>
            </a:r>
          </a:p>
        </c:rich>
      </c:tx>
      <c:layout/>
      <c:overlay val="0"/>
    </c:title>
    <c:autoTitleDeleted val="0"/>
    <c:plotArea>
      <c:layout/>
      <c:barChart>
        <c:barDir val="col"/>
        <c:grouping val="clustered"/>
        <c:varyColors val="1"/>
        <c:ser>
          <c:idx val="0"/>
          <c:order val="0"/>
          <c:spPr>
            <a:solidFill>
              <a:srgbClr val="3366CC"/>
            </a:solidFill>
          </c:spPr>
          <c:invertIfNegative val="1"/>
          <c:cat>
            <c:numRef>
              <c:f>'Break Even Analysis'!$B$8:$B$40</c:f>
              <c:numCache>
                <c:formatCode>General</c:formatCode>
                <c:ptCount val="33"/>
                <c:pt idx="0">
                  <c:v>200000</c:v>
                </c:pt>
                <c:pt idx="1">
                  <c:v>210000</c:v>
                </c:pt>
                <c:pt idx="2">
                  <c:v>220000</c:v>
                </c:pt>
                <c:pt idx="3">
                  <c:v>230000</c:v>
                </c:pt>
                <c:pt idx="4">
                  <c:v>240000</c:v>
                </c:pt>
                <c:pt idx="5">
                  <c:v>250000</c:v>
                </c:pt>
                <c:pt idx="6">
                  <c:v>260000</c:v>
                </c:pt>
                <c:pt idx="7">
                  <c:v>270000</c:v>
                </c:pt>
                <c:pt idx="8">
                  <c:v>280000</c:v>
                </c:pt>
                <c:pt idx="9">
                  <c:v>290000</c:v>
                </c:pt>
                <c:pt idx="10">
                  <c:v>300000</c:v>
                </c:pt>
                <c:pt idx="11">
                  <c:v>310000</c:v>
                </c:pt>
                <c:pt idx="12">
                  <c:v>320000</c:v>
                </c:pt>
                <c:pt idx="13">
                  <c:v>330000</c:v>
                </c:pt>
                <c:pt idx="14">
                  <c:v>340000</c:v>
                </c:pt>
                <c:pt idx="15">
                  <c:v>350000</c:v>
                </c:pt>
                <c:pt idx="16">
                  <c:v>360000</c:v>
                </c:pt>
                <c:pt idx="17">
                  <c:v>370000</c:v>
                </c:pt>
                <c:pt idx="18">
                  <c:v>380000</c:v>
                </c:pt>
                <c:pt idx="19">
                  <c:v>390000</c:v>
                </c:pt>
                <c:pt idx="20">
                  <c:v>400000</c:v>
                </c:pt>
                <c:pt idx="21">
                  <c:v>410000</c:v>
                </c:pt>
                <c:pt idx="22">
                  <c:v>420000</c:v>
                </c:pt>
                <c:pt idx="23">
                  <c:v>430000</c:v>
                </c:pt>
                <c:pt idx="24">
                  <c:v>440000</c:v>
                </c:pt>
                <c:pt idx="25">
                  <c:v>450000</c:v>
                </c:pt>
                <c:pt idx="26">
                  <c:v>460000</c:v>
                </c:pt>
                <c:pt idx="27">
                  <c:v>470000</c:v>
                </c:pt>
                <c:pt idx="28">
                  <c:v>480000</c:v>
                </c:pt>
                <c:pt idx="29">
                  <c:v>490000</c:v>
                </c:pt>
                <c:pt idx="30">
                  <c:v>500000</c:v>
                </c:pt>
                <c:pt idx="31">
                  <c:v>510000</c:v>
                </c:pt>
                <c:pt idx="32">
                  <c:v>520000</c:v>
                </c:pt>
              </c:numCache>
            </c:numRef>
          </c:cat>
          <c:val>
            <c:numRef>
              <c:f>'Break Even Analysis'!$C$8:$C$40</c:f>
              <c:numCache>
                <c:formatCode>General</c:formatCode>
                <c:ptCount val="33"/>
                <c:pt idx="0">
                  <c:v>1636.9799999999998</c:v>
                </c:pt>
                <c:pt idx="1">
                  <c:v>1718.8289999999997</c:v>
                </c:pt>
                <c:pt idx="2">
                  <c:v>1800.6779999999997</c:v>
                </c:pt>
                <c:pt idx="3">
                  <c:v>1882.5269999999998</c:v>
                </c:pt>
                <c:pt idx="4">
                  <c:v>1964.3759999999997</c:v>
                </c:pt>
                <c:pt idx="5">
                  <c:v>2046.2249999999997</c:v>
                </c:pt>
                <c:pt idx="6">
                  <c:v>2128.0739999999996</c:v>
                </c:pt>
                <c:pt idx="7">
                  <c:v>2209.9229999999998</c:v>
                </c:pt>
                <c:pt idx="8">
                  <c:v>2291.7719999999999</c:v>
                </c:pt>
                <c:pt idx="9">
                  <c:v>2373.6209999999996</c:v>
                </c:pt>
                <c:pt idx="10">
                  <c:v>2455.4699999999998</c:v>
                </c:pt>
                <c:pt idx="11">
                  <c:v>2537.319</c:v>
                </c:pt>
                <c:pt idx="12">
                  <c:v>2619.1679999999997</c:v>
                </c:pt>
                <c:pt idx="13">
                  <c:v>2701.0169999999998</c:v>
                </c:pt>
                <c:pt idx="14">
                  <c:v>2782.866</c:v>
                </c:pt>
                <c:pt idx="15">
                  <c:v>2864.7149999999997</c:v>
                </c:pt>
                <c:pt idx="16">
                  <c:v>2946.5639999999999</c:v>
                </c:pt>
                <c:pt idx="17">
                  <c:v>3028.413</c:v>
                </c:pt>
                <c:pt idx="18">
                  <c:v>3110.2619999999997</c:v>
                </c:pt>
                <c:pt idx="19">
                  <c:v>3192.1109999999999</c:v>
                </c:pt>
                <c:pt idx="20">
                  <c:v>3273.9599999999996</c:v>
                </c:pt>
                <c:pt idx="21">
                  <c:v>3355.8089999999993</c:v>
                </c:pt>
                <c:pt idx="22">
                  <c:v>3437.6579999999994</c:v>
                </c:pt>
                <c:pt idx="23">
                  <c:v>3519.5069999999996</c:v>
                </c:pt>
                <c:pt idx="24">
                  <c:v>3601.3559999999993</c:v>
                </c:pt>
                <c:pt idx="25">
                  <c:v>3683.2049999999995</c:v>
                </c:pt>
                <c:pt idx="26">
                  <c:v>3765.0539999999996</c:v>
                </c:pt>
                <c:pt idx="27">
                  <c:v>3846.9029999999993</c:v>
                </c:pt>
                <c:pt idx="28">
                  <c:v>3928.7519999999995</c:v>
                </c:pt>
                <c:pt idx="29">
                  <c:v>4010.6009999999997</c:v>
                </c:pt>
                <c:pt idx="30">
                  <c:v>4092.4499999999994</c:v>
                </c:pt>
                <c:pt idx="31">
                  <c:v>4174.2989999999991</c:v>
                </c:pt>
                <c:pt idx="32">
                  <c:v>4256.1479999999992</c:v>
                </c:pt>
              </c:numCache>
            </c:numRef>
          </c:val>
          <c:extLst xmlns:c16r2="http://schemas.microsoft.com/office/drawing/2015/06/chart">
            <c:ext xmlns:c16="http://schemas.microsoft.com/office/drawing/2014/chart" uri="{C3380CC4-5D6E-409C-BE32-E72D297353CC}">
              <c16:uniqueId val="{00000000-40CB-4279-9597-2EF28946E02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1"/>
          <c:order val="1"/>
          <c:spPr>
            <a:solidFill>
              <a:srgbClr val="DC3912"/>
            </a:solidFill>
          </c:spPr>
          <c:invertIfNegative val="1"/>
          <c:cat>
            <c:numRef>
              <c:f>'Break Even Analysis'!$B$8:$B$40</c:f>
              <c:numCache>
                <c:formatCode>General</c:formatCode>
                <c:ptCount val="33"/>
                <c:pt idx="0">
                  <c:v>200000</c:v>
                </c:pt>
                <c:pt idx="1">
                  <c:v>210000</c:v>
                </c:pt>
                <c:pt idx="2">
                  <c:v>220000</c:v>
                </c:pt>
                <c:pt idx="3">
                  <c:v>230000</c:v>
                </c:pt>
                <c:pt idx="4">
                  <c:v>240000</c:v>
                </c:pt>
                <c:pt idx="5">
                  <c:v>250000</c:v>
                </c:pt>
                <c:pt idx="6">
                  <c:v>260000</c:v>
                </c:pt>
                <c:pt idx="7">
                  <c:v>270000</c:v>
                </c:pt>
                <c:pt idx="8">
                  <c:v>280000</c:v>
                </c:pt>
                <c:pt idx="9">
                  <c:v>290000</c:v>
                </c:pt>
                <c:pt idx="10">
                  <c:v>300000</c:v>
                </c:pt>
                <c:pt idx="11">
                  <c:v>310000</c:v>
                </c:pt>
                <c:pt idx="12">
                  <c:v>320000</c:v>
                </c:pt>
                <c:pt idx="13">
                  <c:v>330000</c:v>
                </c:pt>
                <c:pt idx="14">
                  <c:v>340000</c:v>
                </c:pt>
                <c:pt idx="15">
                  <c:v>350000</c:v>
                </c:pt>
                <c:pt idx="16">
                  <c:v>360000</c:v>
                </c:pt>
                <c:pt idx="17">
                  <c:v>370000</c:v>
                </c:pt>
                <c:pt idx="18">
                  <c:v>380000</c:v>
                </c:pt>
                <c:pt idx="19">
                  <c:v>390000</c:v>
                </c:pt>
                <c:pt idx="20">
                  <c:v>400000</c:v>
                </c:pt>
                <c:pt idx="21">
                  <c:v>410000</c:v>
                </c:pt>
                <c:pt idx="22">
                  <c:v>420000</c:v>
                </c:pt>
                <c:pt idx="23">
                  <c:v>430000</c:v>
                </c:pt>
                <c:pt idx="24">
                  <c:v>440000</c:v>
                </c:pt>
                <c:pt idx="25">
                  <c:v>450000</c:v>
                </c:pt>
                <c:pt idx="26">
                  <c:v>460000</c:v>
                </c:pt>
                <c:pt idx="27">
                  <c:v>470000</c:v>
                </c:pt>
                <c:pt idx="28">
                  <c:v>480000</c:v>
                </c:pt>
                <c:pt idx="29">
                  <c:v>490000</c:v>
                </c:pt>
                <c:pt idx="30">
                  <c:v>500000</c:v>
                </c:pt>
                <c:pt idx="31">
                  <c:v>510000</c:v>
                </c:pt>
                <c:pt idx="32">
                  <c:v>520000</c:v>
                </c:pt>
              </c:numCache>
            </c:numRef>
          </c:cat>
          <c:val>
            <c:numRef>
              <c:f>'Break Even Analysis'!$D$8:$D$40</c:f>
              <c:numCache>
                <c:formatCode>General</c:formatCode>
                <c:ptCount val="33"/>
                <c:pt idx="0">
                  <c:v>1657.32</c:v>
                </c:pt>
                <c:pt idx="1">
                  <c:v>1740.1859999999999</c:v>
                </c:pt>
                <c:pt idx="2">
                  <c:v>1823.0519999999999</c:v>
                </c:pt>
                <c:pt idx="3">
                  <c:v>1905.9180000000001</c:v>
                </c:pt>
                <c:pt idx="4">
                  <c:v>1988.7839999999999</c:v>
                </c:pt>
                <c:pt idx="5">
                  <c:v>2071.65</c:v>
                </c:pt>
                <c:pt idx="6">
                  <c:v>2154.5160000000001</c:v>
                </c:pt>
                <c:pt idx="7">
                  <c:v>2237.3819999999996</c:v>
                </c:pt>
                <c:pt idx="8">
                  <c:v>2320.248</c:v>
                </c:pt>
                <c:pt idx="9">
                  <c:v>2403.1139999999996</c:v>
                </c:pt>
                <c:pt idx="10">
                  <c:v>2485.98</c:v>
                </c:pt>
                <c:pt idx="11">
                  <c:v>2568.846</c:v>
                </c:pt>
                <c:pt idx="12">
                  <c:v>2651.7119999999995</c:v>
                </c:pt>
                <c:pt idx="13">
                  <c:v>2734.578</c:v>
                </c:pt>
                <c:pt idx="14">
                  <c:v>2817.444</c:v>
                </c:pt>
                <c:pt idx="15">
                  <c:v>2900.31</c:v>
                </c:pt>
                <c:pt idx="16">
                  <c:v>2983.1759999999999</c:v>
                </c:pt>
                <c:pt idx="17">
                  <c:v>3066.0419999999999</c:v>
                </c:pt>
                <c:pt idx="18">
                  <c:v>3148.9079999999999</c:v>
                </c:pt>
                <c:pt idx="19">
                  <c:v>3231.7739999999999</c:v>
                </c:pt>
                <c:pt idx="20">
                  <c:v>3314.64</c:v>
                </c:pt>
                <c:pt idx="21">
                  <c:v>3397.5059999999999</c:v>
                </c:pt>
                <c:pt idx="22">
                  <c:v>3480.3719999999998</c:v>
                </c:pt>
                <c:pt idx="23">
                  <c:v>3563.2379999999998</c:v>
                </c:pt>
                <c:pt idx="24">
                  <c:v>3646.1039999999998</c:v>
                </c:pt>
                <c:pt idx="25">
                  <c:v>3728.97</c:v>
                </c:pt>
                <c:pt idx="26">
                  <c:v>3811.8360000000002</c:v>
                </c:pt>
                <c:pt idx="27">
                  <c:v>3894.7019999999998</c:v>
                </c:pt>
                <c:pt idx="28">
                  <c:v>3977.5679999999998</c:v>
                </c:pt>
                <c:pt idx="29">
                  <c:v>4060.4340000000002</c:v>
                </c:pt>
                <c:pt idx="30">
                  <c:v>4143.3</c:v>
                </c:pt>
                <c:pt idx="31">
                  <c:v>4226.1659999999993</c:v>
                </c:pt>
                <c:pt idx="32">
                  <c:v>4309.0320000000002</c:v>
                </c:pt>
              </c:numCache>
            </c:numRef>
          </c:val>
          <c:extLst xmlns:c16r2="http://schemas.microsoft.com/office/drawing/2015/06/chart">
            <c:ext xmlns:c16="http://schemas.microsoft.com/office/drawing/2014/chart" uri="{C3380CC4-5D6E-409C-BE32-E72D297353CC}">
              <c16:uniqueId val="{00000001-40CB-4279-9597-2EF28946E02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2"/>
          <c:order val="2"/>
          <c:spPr>
            <a:solidFill>
              <a:srgbClr val="FF9900"/>
            </a:solidFill>
          </c:spPr>
          <c:invertIfNegative val="1"/>
          <c:cat>
            <c:numRef>
              <c:f>'Break Even Analysis'!$B$8:$B$40</c:f>
              <c:numCache>
                <c:formatCode>General</c:formatCode>
                <c:ptCount val="33"/>
                <c:pt idx="0">
                  <c:v>200000</c:v>
                </c:pt>
                <c:pt idx="1">
                  <c:v>210000</c:v>
                </c:pt>
                <c:pt idx="2">
                  <c:v>220000</c:v>
                </c:pt>
                <c:pt idx="3">
                  <c:v>230000</c:v>
                </c:pt>
                <c:pt idx="4">
                  <c:v>240000</c:v>
                </c:pt>
                <c:pt idx="5">
                  <c:v>250000</c:v>
                </c:pt>
                <c:pt idx="6">
                  <c:v>260000</c:v>
                </c:pt>
                <c:pt idx="7">
                  <c:v>270000</c:v>
                </c:pt>
                <c:pt idx="8">
                  <c:v>280000</c:v>
                </c:pt>
                <c:pt idx="9">
                  <c:v>290000</c:v>
                </c:pt>
                <c:pt idx="10">
                  <c:v>300000</c:v>
                </c:pt>
                <c:pt idx="11">
                  <c:v>310000</c:v>
                </c:pt>
                <c:pt idx="12">
                  <c:v>320000</c:v>
                </c:pt>
                <c:pt idx="13">
                  <c:v>330000</c:v>
                </c:pt>
                <c:pt idx="14">
                  <c:v>340000</c:v>
                </c:pt>
                <c:pt idx="15">
                  <c:v>350000</c:v>
                </c:pt>
                <c:pt idx="16">
                  <c:v>360000</c:v>
                </c:pt>
                <c:pt idx="17">
                  <c:v>370000</c:v>
                </c:pt>
                <c:pt idx="18">
                  <c:v>380000</c:v>
                </c:pt>
                <c:pt idx="19">
                  <c:v>390000</c:v>
                </c:pt>
                <c:pt idx="20">
                  <c:v>400000</c:v>
                </c:pt>
                <c:pt idx="21">
                  <c:v>410000</c:v>
                </c:pt>
                <c:pt idx="22">
                  <c:v>420000</c:v>
                </c:pt>
                <c:pt idx="23">
                  <c:v>430000</c:v>
                </c:pt>
                <c:pt idx="24">
                  <c:v>440000</c:v>
                </c:pt>
                <c:pt idx="25">
                  <c:v>450000</c:v>
                </c:pt>
                <c:pt idx="26">
                  <c:v>460000</c:v>
                </c:pt>
                <c:pt idx="27">
                  <c:v>470000</c:v>
                </c:pt>
                <c:pt idx="28">
                  <c:v>480000</c:v>
                </c:pt>
                <c:pt idx="29">
                  <c:v>490000</c:v>
                </c:pt>
                <c:pt idx="30">
                  <c:v>500000</c:v>
                </c:pt>
                <c:pt idx="31">
                  <c:v>510000</c:v>
                </c:pt>
                <c:pt idx="32">
                  <c:v>520000</c:v>
                </c:pt>
              </c:numCache>
            </c:numRef>
          </c:cat>
          <c:val>
            <c:numRef>
              <c:f>'Break Even Analysis'!$E$8:$E$40</c:f>
              <c:numCache>
                <c:formatCode>General</c:formatCode>
                <c:ptCount val="33"/>
                <c:pt idx="0">
                  <c:v>1677.8666666666668</c:v>
                </c:pt>
                <c:pt idx="1">
                  <c:v>1761.76</c:v>
                </c:pt>
                <c:pt idx="2">
                  <c:v>1845.6533333333332</c:v>
                </c:pt>
                <c:pt idx="3">
                  <c:v>1929.5466666666669</c:v>
                </c:pt>
                <c:pt idx="4">
                  <c:v>2013.44</c:v>
                </c:pt>
                <c:pt idx="5">
                  <c:v>2097.3333333333335</c:v>
                </c:pt>
                <c:pt idx="6">
                  <c:v>2181.2266666666665</c:v>
                </c:pt>
                <c:pt idx="7">
                  <c:v>2265.12</c:v>
                </c:pt>
                <c:pt idx="8">
                  <c:v>2349.0133333333333</c:v>
                </c:pt>
                <c:pt idx="9">
                  <c:v>2432.9066666666668</c:v>
                </c:pt>
                <c:pt idx="10">
                  <c:v>2516.8000000000002</c:v>
                </c:pt>
                <c:pt idx="11">
                  <c:v>2600.6933333333336</c:v>
                </c:pt>
                <c:pt idx="12">
                  <c:v>2684.5866666666666</c:v>
                </c:pt>
                <c:pt idx="13">
                  <c:v>2768.48</c:v>
                </c:pt>
                <c:pt idx="14">
                  <c:v>2852.3733333333334</c:v>
                </c:pt>
                <c:pt idx="15">
                  <c:v>2936.2666666666664</c:v>
                </c:pt>
                <c:pt idx="16">
                  <c:v>3020.16</c:v>
                </c:pt>
                <c:pt idx="17">
                  <c:v>3104.0533333333337</c:v>
                </c:pt>
                <c:pt idx="18">
                  <c:v>3187.9466666666667</c:v>
                </c:pt>
                <c:pt idx="19">
                  <c:v>3271.84</c:v>
                </c:pt>
                <c:pt idx="20">
                  <c:v>3355.7333333333336</c:v>
                </c:pt>
                <c:pt idx="21">
                  <c:v>3439.6266666666666</c:v>
                </c:pt>
                <c:pt idx="22">
                  <c:v>3523.52</c:v>
                </c:pt>
                <c:pt idx="23">
                  <c:v>3607.4133333333334</c:v>
                </c:pt>
                <c:pt idx="24">
                  <c:v>3691.3066666666664</c:v>
                </c:pt>
                <c:pt idx="25">
                  <c:v>3775.2000000000003</c:v>
                </c:pt>
                <c:pt idx="26">
                  <c:v>3859.0933333333337</c:v>
                </c:pt>
                <c:pt idx="27">
                  <c:v>3942.9866666666667</c:v>
                </c:pt>
                <c:pt idx="28">
                  <c:v>4026.88</c:v>
                </c:pt>
                <c:pt idx="29">
                  <c:v>4110.7733333333335</c:v>
                </c:pt>
                <c:pt idx="30">
                  <c:v>4194.666666666667</c:v>
                </c:pt>
                <c:pt idx="31">
                  <c:v>4278.5599999999995</c:v>
                </c:pt>
                <c:pt idx="32">
                  <c:v>4362.4533333333329</c:v>
                </c:pt>
              </c:numCache>
            </c:numRef>
          </c:val>
          <c:extLst xmlns:c16r2="http://schemas.microsoft.com/office/drawing/2015/06/chart">
            <c:ext xmlns:c16="http://schemas.microsoft.com/office/drawing/2014/chart" uri="{C3380CC4-5D6E-409C-BE32-E72D297353CC}">
              <c16:uniqueId val="{00000002-40CB-4279-9597-2EF28946E02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ser>
          <c:idx val="3"/>
          <c:order val="3"/>
          <c:spPr>
            <a:solidFill>
              <a:srgbClr val="109618"/>
            </a:solidFill>
          </c:spPr>
          <c:invertIfNegative val="1"/>
          <c:cat>
            <c:numRef>
              <c:f>'Break Even Analysis'!$B$8:$B$40</c:f>
              <c:numCache>
                <c:formatCode>General</c:formatCode>
                <c:ptCount val="33"/>
                <c:pt idx="0">
                  <c:v>200000</c:v>
                </c:pt>
                <c:pt idx="1">
                  <c:v>210000</c:v>
                </c:pt>
                <c:pt idx="2">
                  <c:v>220000</c:v>
                </c:pt>
                <c:pt idx="3">
                  <c:v>230000</c:v>
                </c:pt>
                <c:pt idx="4">
                  <c:v>240000</c:v>
                </c:pt>
                <c:pt idx="5">
                  <c:v>250000</c:v>
                </c:pt>
                <c:pt idx="6">
                  <c:v>260000</c:v>
                </c:pt>
                <c:pt idx="7">
                  <c:v>270000</c:v>
                </c:pt>
                <c:pt idx="8">
                  <c:v>280000</c:v>
                </c:pt>
                <c:pt idx="9">
                  <c:v>290000</c:v>
                </c:pt>
                <c:pt idx="10">
                  <c:v>300000</c:v>
                </c:pt>
                <c:pt idx="11">
                  <c:v>310000</c:v>
                </c:pt>
                <c:pt idx="12">
                  <c:v>320000</c:v>
                </c:pt>
                <c:pt idx="13">
                  <c:v>330000</c:v>
                </c:pt>
                <c:pt idx="14">
                  <c:v>340000</c:v>
                </c:pt>
                <c:pt idx="15">
                  <c:v>350000</c:v>
                </c:pt>
                <c:pt idx="16">
                  <c:v>360000</c:v>
                </c:pt>
                <c:pt idx="17">
                  <c:v>370000</c:v>
                </c:pt>
                <c:pt idx="18">
                  <c:v>380000</c:v>
                </c:pt>
                <c:pt idx="19">
                  <c:v>390000</c:v>
                </c:pt>
                <c:pt idx="20">
                  <c:v>400000</c:v>
                </c:pt>
                <c:pt idx="21">
                  <c:v>410000</c:v>
                </c:pt>
                <c:pt idx="22">
                  <c:v>420000</c:v>
                </c:pt>
                <c:pt idx="23">
                  <c:v>430000</c:v>
                </c:pt>
                <c:pt idx="24">
                  <c:v>440000</c:v>
                </c:pt>
                <c:pt idx="25">
                  <c:v>450000</c:v>
                </c:pt>
                <c:pt idx="26">
                  <c:v>460000</c:v>
                </c:pt>
                <c:pt idx="27">
                  <c:v>470000</c:v>
                </c:pt>
                <c:pt idx="28">
                  <c:v>480000</c:v>
                </c:pt>
                <c:pt idx="29">
                  <c:v>490000</c:v>
                </c:pt>
                <c:pt idx="30">
                  <c:v>500000</c:v>
                </c:pt>
                <c:pt idx="31">
                  <c:v>510000</c:v>
                </c:pt>
                <c:pt idx="32">
                  <c:v>520000</c:v>
                </c:pt>
              </c:numCache>
            </c:numRef>
          </c:cat>
          <c:val>
            <c:numRef>
              <c:f>'Break Even Analysis'!$F$8:$F$40</c:f>
              <c:numCache>
                <c:formatCode>General</c:formatCode>
                <c:ptCount val="33"/>
                <c:pt idx="0">
                  <c:v>1698.6000000000001</c:v>
                </c:pt>
                <c:pt idx="1">
                  <c:v>1783.53</c:v>
                </c:pt>
                <c:pt idx="2">
                  <c:v>1868.46</c:v>
                </c:pt>
                <c:pt idx="3">
                  <c:v>1953.39</c:v>
                </c:pt>
                <c:pt idx="4">
                  <c:v>2038.3200000000002</c:v>
                </c:pt>
                <c:pt idx="5">
                  <c:v>2123.25</c:v>
                </c:pt>
                <c:pt idx="6">
                  <c:v>2208.1799999999998</c:v>
                </c:pt>
                <c:pt idx="7">
                  <c:v>2293.11</c:v>
                </c:pt>
                <c:pt idx="8">
                  <c:v>2378.0400000000004</c:v>
                </c:pt>
                <c:pt idx="9">
                  <c:v>2462.9699999999998</c:v>
                </c:pt>
                <c:pt idx="10">
                  <c:v>2547.9</c:v>
                </c:pt>
                <c:pt idx="11">
                  <c:v>2632.8300000000004</c:v>
                </c:pt>
                <c:pt idx="12">
                  <c:v>2717.7599999999998</c:v>
                </c:pt>
                <c:pt idx="13">
                  <c:v>2802.69</c:v>
                </c:pt>
                <c:pt idx="14">
                  <c:v>2887.6200000000003</c:v>
                </c:pt>
                <c:pt idx="15">
                  <c:v>2972.55</c:v>
                </c:pt>
                <c:pt idx="16">
                  <c:v>3057.48</c:v>
                </c:pt>
                <c:pt idx="17">
                  <c:v>3142.4100000000003</c:v>
                </c:pt>
                <c:pt idx="18">
                  <c:v>3227.34</c:v>
                </c:pt>
                <c:pt idx="19">
                  <c:v>3312.27</c:v>
                </c:pt>
                <c:pt idx="20">
                  <c:v>3397.2000000000003</c:v>
                </c:pt>
                <c:pt idx="21">
                  <c:v>3482.13</c:v>
                </c:pt>
                <c:pt idx="22">
                  <c:v>3567.06</c:v>
                </c:pt>
                <c:pt idx="23">
                  <c:v>3651.9900000000002</c:v>
                </c:pt>
                <c:pt idx="24">
                  <c:v>3736.92</c:v>
                </c:pt>
                <c:pt idx="25">
                  <c:v>3821.8500000000004</c:v>
                </c:pt>
                <c:pt idx="26">
                  <c:v>3906.78</c:v>
                </c:pt>
                <c:pt idx="27">
                  <c:v>3991.71</c:v>
                </c:pt>
                <c:pt idx="28">
                  <c:v>4076.6400000000003</c:v>
                </c:pt>
                <c:pt idx="29">
                  <c:v>4161.57</c:v>
                </c:pt>
                <c:pt idx="30">
                  <c:v>4246.5</c:v>
                </c:pt>
                <c:pt idx="31">
                  <c:v>4331.43</c:v>
                </c:pt>
                <c:pt idx="32">
                  <c:v>4416.3599999999997</c:v>
                </c:pt>
              </c:numCache>
            </c:numRef>
          </c:val>
          <c:extLst xmlns:c16r2="http://schemas.microsoft.com/office/drawing/2015/06/chart">
            <c:ext xmlns:c16="http://schemas.microsoft.com/office/drawing/2014/chart" uri="{C3380CC4-5D6E-409C-BE32-E72D297353CC}">
              <c16:uniqueId val="{00000003-40CB-4279-9597-2EF28946E023}"/>
            </c:ext>
            <c:ext xmlns:c14="http://schemas.microsoft.com/office/drawing/2007/8/2/chart" uri="{6F2FDCE9-48DA-4B69-8628-5D25D57E5C99}">
              <c14:invertSolidFillFmt>
                <c14:spPr xmlns:c14="http://schemas.microsoft.com/office/drawing/2007/8/2/chart">
                  <a:solidFill>
                    <a:srgbClr val="FFFFFF"/>
                  </a:solidFill>
                </c14:spPr>
              </c14:invertSolidFillFmt>
            </c:ext>
          </c:extLst>
        </c:ser>
        <c:dLbls>
          <c:showLegendKey val="0"/>
          <c:showVal val="0"/>
          <c:showCatName val="0"/>
          <c:showSerName val="0"/>
          <c:showPercent val="0"/>
          <c:showBubbleSize val="0"/>
        </c:dLbls>
        <c:gapWidth val="150"/>
        <c:axId val="156577792"/>
        <c:axId val="201234624"/>
      </c:barChart>
      <c:catAx>
        <c:axId val="156577792"/>
        <c:scaling>
          <c:orientation val="minMax"/>
        </c:scaling>
        <c:delete val="0"/>
        <c:axPos val="b"/>
        <c:title>
          <c:tx>
            <c:rich>
              <a:bodyPr/>
              <a:lstStyle/>
              <a:p>
                <a:pPr lvl="0">
                  <a:defRPr b="0"/>
                </a:pPr>
                <a:r>
                  <a:rPr lang="en-US"/>
                  <a:t>Cost of House</a:t>
                </a:r>
              </a:p>
            </c:rich>
          </c:tx>
          <c:layout/>
          <c:overlay val="0"/>
        </c:title>
        <c:numFmt formatCode="General" sourceLinked="1"/>
        <c:majorTickMark val="cross"/>
        <c:minorTickMark val="cross"/>
        <c:tickLblPos val="nextTo"/>
        <c:txPr>
          <a:bodyPr/>
          <a:lstStyle/>
          <a:p>
            <a:pPr lvl="0">
              <a:defRPr b="0"/>
            </a:pPr>
            <a:endParaRPr lang="en-US"/>
          </a:p>
        </c:txPr>
        <c:crossAx val="201234624"/>
        <c:crosses val="autoZero"/>
        <c:auto val="1"/>
        <c:lblAlgn val="ctr"/>
        <c:lblOffset val="100"/>
        <c:noMultiLvlLbl val="1"/>
      </c:catAx>
      <c:valAx>
        <c:axId val="201234624"/>
        <c:scaling>
          <c:orientation val="minMax"/>
        </c:scaling>
        <c:delete val="0"/>
        <c:axPos val="l"/>
        <c:majorGridlines>
          <c:spPr>
            <a:ln>
              <a:solidFill>
                <a:srgbClr val="B7B7B7"/>
              </a:solidFill>
            </a:ln>
          </c:spPr>
        </c:majorGridlines>
        <c:minorGridlines>
          <c:spPr>
            <a:ln>
              <a:solidFill>
                <a:srgbClr val="CCCCCC"/>
              </a:solidFill>
            </a:ln>
          </c:spPr>
        </c:minorGridlines>
        <c:title>
          <c:tx>
            <c:rich>
              <a:bodyPr/>
              <a:lstStyle/>
              <a:p>
                <a:pPr lvl="0">
                  <a:defRPr b="0"/>
                </a:pPr>
                <a:r>
                  <a:rPr lang="en-US"/>
                  <a:t>Monthly Mortgage And Maintenance Costs</a:t>
                </a:r>
              </a:p>
            </c:rich>
          </c:tx>
          <c:layout/>
          <c:overlay val="0"/>
        </c:title>
        <c:numFmt formatCode="General" sourceLinked="1"/>
        <c:majorTickMark val="cross"/>
        <c:minorTickMark val="cross"/>
        <c:tickLblPos val="nextTo"/>
        <c:spPr>
          <a:ln w="47625">
            <a:noFill/>
          </a:ln>
        </c:spPr>
        <c:txPr>
          <a:bodyPr/>
          <a:lstStyle/>
          <a:p>
            <a:pPr lvl="0">
              <a:defRPr b="0"/>
            </a:pPr>
            <a:endParaRPr lang="en-US"/>
          </a:p>
        </c:txPr>
        <c:crossAx val="156577792"/>
        <c:crosses val="autoZero"/>
        <c:crossBetween val="between"/>
      </c:valAx>
    </c:plotArea>
    <c:legend>
      <c:legendPos val="r"/>
      <c:layout/>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942975</xdr:colOff>
      <xdr:row>4</xdr:row>
      <xdr:rowOff>9525</xdr:rowOff>
    </xdr:from>
    <xdr:ext cx="10048875" cy="6210300"/>
    <xdr:graphicFrame macro="">
      <xdr:nvGraphicFramePr>
        <xdr:cNvPr id="2" name="Chart 1" title="Chart">
          <a:extLst>
            <a:ext uri="{FF2B5EF4-FFF2-40B4-BE49-F238E27FC236}">
              <a16:creationId xmlns:a16="http://schemas.microsoft.com/office/drawing/2014/main" xmlns=""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1:J1005"/>
  <sheetViews>
    <sheetView workbookViewId="0">
      <selection activeCell="B17" sqref="B17"/>
    </sheetView>
  </sheetViews>
  <sheetFormatPr defaultColWidth="14.42578125" defaultRowHeight="15" customHeight="1"/>
  <cols>
    <col min="1" max="1" width="8.7109375" customWidth="1"/>
    <col min="2" max="2" width="12.85546875" customWidth="1"/>
    <col min="3" max="3" width="27.5703125" customWidth="1"/>
    <col min="4" max="4" width="12.28515625" customWidth="1"/>
    <col min="5" max="5" width="8.7109375" customWidth="1"/>
    <col min="6" max="6" width="12" customWidth="1"/>
    <col min="7" max="9" width="8.7109375" customWidth="1"/>
    <col min="10" max="10" width="79.5703125" customWidth="1"/>
    <col min="11" max="24" width="8.7109375" customWidth="1"/>
  </cols>
  <sheetData>
    <row r="1" spans="2:10" ht="14.25" customHeight="1"/>
    <row r="2" spans="2:10" ht="14.25" customHeight="1">
      <c r="B2" s="1" t="s">
        <v>0</v>
      </c>
      <c r="D2" s="24" t="s">
        <v>98</v>
      </c>
    </row>
    <row r="3" spans="2:10" ht="14.25" customHeight="1"/>
    <row r="4" spans="2:10" ht="14.25" customHeight="1">
      <c r="B4" s="3" t="s">
        <v>4</v>
      </c>
      <c r="D4" s="3" t="s">
        <v>6</v>
      </c>
      <c r="F4" t="s">
        <v>8</v>
      </c>
      <c r="J4" s="2" t="s">
        <v>1</v>
      </c>
    </row>
    <row r="5" spans="2:10" ht="14.25" customHeight="1">
      <c r="B5" s="5">
        <v>315000</v>
      </c>
      <c r="D5" s="6">
        <f>B11*B5</f>
        <v>63000</v>
      </c>
      <c r="F5" s="17">
        <f>B5*(1-B11)</f>
        <v>252000</v>
      </c>
      <c r="J5" s="25" t="s">
        <v>97</v>
      </c>
    </row>
    <row r="6" spans="2:10" ht="14.25" customHeight="1">
      <c r="J6" s="3" t="s">
        <v>16</v>
      </c>
    </row>
    <row r="7" spans="2:10" ht="14.25" customHeight="1">
      <c r="B7" s="24" t="s">
        <v>86</v>
      </c>
      <c r="D7" t="s">
        <v>81</v>
      </c>
    </row>
    <row r="8" spans="2:10" ht="14.25" customHeight="1">
      <c r="B8" s="8">
        <v>4.2500000000000003E-2</v>
      </c>
      <c r="D8" s="7">
        <f>F5*(B8/12*(1+B8/12)^(B14*12))/((1+B8/12)^(B14*12)-1)</f>
        <v>1895.7415959953678</v>
      </c>
    </row>
    <row r="9" spans="2:10" ht="14.25" customHeight="1"/>
    <row r="10" spans="2:10" ht="14.25" customHeight="1">
      <c r="B10" s="25" t="s">
        <v>17</v>
      </c>
      <c r="D10" s="3" t="s">
        <v>18</v>
      </c>
    </row>
    <row r="11" spans="2:10" ht="14.25" customHeight="1">
      <c r="B11" s="8">
        <v>0.2</v>
      </c>
      <c r="D11" s="7">
        <f>D8*B14*12</f>
        <v>341233.48727916618</v>
      </c>
    </row>
    <row r="12" spans="2:10" ht="14.25" customHeight="1"/>
    <row r="13" spans="2:10" ht="14.25" customHeight="1">
      <c r="B13" t="s">
        <v>20</v>
      </c>
      <c r="D13" t="s">
        <v>80</v>
      </c>
    </row>
    <row r="14" spans="2:10" ht="14.25" customHeight="1">
      <c r="B14" s="8">
        <v>15</v>
      </c>
      <c r="D14" s="10">
        <f>D11-F5</f>
        <v>89233.487279166176</v>
      </c>
    </row>
    <row r="15" spans="2:10" ht="14.25" customHeight="1"/>
    <row r="16" spans="2:10" ht="14.25" customHeight="1">
      <c r="B16" s="3" t="s">
        <v>22</v>
      </c>
      <c r="D16" t="s">
        <v>23</v>
      </c>
    </row>
    <row r="17" spans="2:7" ht="14.25" customHeight="1">
      <c r="B17" s="5">
        <v>2700</v>
      </c>
      <c r="D17" s="6">
        <f>B5*B11+D11</f>
        <v>404233.48727916618</v>
      </c>
    </row>
    <row r="18" spans="2:7" ht="14.25" customHeight="1"/>
    <row r="19" spans="2:7" ht="14.25" customHeight="1">
      <c r="B19" t="s">
        <v>83</v>
      </c>
      <c r="D19" s="3" t="s">
        <v>25</v>
      </c>
      <c r="G19" s="24" t="s">
        <v>87</v>
      </c>
    </row>
    <row r="20" spans="2:7" ht="14.25" customHeight="1">
      <c r="B20" s="19">
        <v>0.01</v>
      </c>
      <c r="C20" s="24" t="s">
        <v>101</v>
      </c>
      <c r="D20" s="6">
        <f>B17*(1-B29)</f>
        <v>2700</v>
      </c>
      <c r="G20" s="26">
        <f>B26*B5/12</f>
        <v>262.5</v>
      </c>
    </row>
    <row r="21" spans="2:7" ht="14.25" customHeight="1">
      <c r="D21" s="6"/>
    </row>
    <row r="22" spans="2:7" ht="14.25" customHeight="1">
      <c r="B22" s="25" t="s">
        <v>96</v>
      </c>
      <c r="D22" s="3" t="s">
        <v>24</v>
      </c>
      <c r="G22" s="3" t="s">
        <v>19</v>
      </c>
    </row>
    <row r="23" spans="2:7" ht="14.25" customHeight="1">
      <c r="B23" s="13">
        <v>6.0000000000000001E-3</v>
      </c>
      <c r="C23" s="24" t="s">
        <v>100</v>
      </c>
      <c r="D23">
        <f>D20*12/B5</f>
        <v>0.10285714285714286</v>
      </c>
      <c r="G23" s="9">
        <f>D5/((D20-D35)*12)</f>
        <v>13.662681011751435</v>
      </c>
    </row>
    <row r="24" spans="2:7" ht="14.25" customHeight="1">
      <c r="B24" s="21"/>
    </row>
    <row r="25" spans="2:7" ht="14.25" customHeight="1">
      <c r="B25" s="22" t="s">
        <v>85</v>
      </c>
      <c r="D25" t="s">
        <v>82</v>
      </c>
      <c r="G25" s="3" t="s">
        <v>21</v>
      </c>
    </row>
    <row r="26" spans="2:7" ht="14.25" customHeight="1">
      <c r="B26" s="23">
        <v>0.01</v>
      </c>
      <c r="C26" s="24" t="s">
        <v>99</v>
      </c>
      <c r="D26" s="6">
        <f>D20*12*B14</f>
        <v>486000</v>
      </c>
      <c r="G26" s="16">
        <f>IF(G23&lt;B14, G23, "Years to make cash back is longer than loan term")</f>
        <v>13.662681011751435</v>
      </c>
    </row>
    <row r="27" spans="2:7" ht="14.25" customHeight="1"/>
    <row r="28" spans="2:7" ht="14.25" customHeight="1">
      <c r="B28" s="24" t="s">
        <v>89</v>
      </c>
      <c r="D28" s="3" t="s">
        <v>27</v>
      </c>
    </row>
    <row r="29" spans="2:7" ht="14.25" customHeight="1">
      <c r="B29" s="19">
        <v>0</v>
      </c>
      <c r="D29" s="6">
        <f>B23*B5/12</f>
        <v>157.5</v>
      </c>
    </row>
    <row r="30" spans="2:7" ht="14.25" customHeight="1"/>
    <row r="31" spans="2:7" ht="14.25" customHeight="1">
      <c r="B31" s="3" t="s">
        <v>26</v>
      </c>
      <c r="D31" s="3" t="s">
        <v>29</v>
      </c>
    </row>
    <row r="32" spans="2:7" ht="14.25" customHeight="1">
      <c r="B32" s="14">
        <v>0</v>
      </c>
      <c r="D32" s="6">
        <f>B20*B5/12</f>
        <v>262.5</v>
      </c>
      <c r="G32" s="26"/>
    </row>
    <row r="33" spans="2:10" ht="14.25" customHeight="1"/>
    <row r="34" spans="2:10" ht="14.25" customHeight="1">
      <c r="B34" s="3" t="s">
        <v>28</v>
      </c>
      <c r="D34" s="3" t="s">
        <v>31</v>
      </c>
    </row>
    <row r="35" spans="2:10" ht="14.25" customHeight="1">
      <c r="B35" s="13">
        <v>0.03</v>
      </c>
      <c r="D35" s="15">
        <f>D8+D29+D32</f>
        <v>2315.7415959953678</v>
      </c>
    </row>
    <row r="36" spans="2:10" ht="14.25" customHeight="1"/>
    <row r="37" spans="2:10" ht="14.25" customHeight="1">
      <c r="B37" s="3" t="s">
        <v>30</v>
      </c>
      <c r="D37" s="3" t="s">
        <v>33</v>
      </c>
      <c r="F37" s="24" t="s">
        <v>88</v>
      </c>
      <c r="G37" s="24" t="s">
        <v>90</v>
      </c>
    </row>
    <row r="38" spans="2:10" ht="14.25" customHeight="1">
      <c r="B38" s="29">
        <v>0</v>
      </c>
      <c r="D38" s="18">
        <f>D20-D35-G20</f>
        <v>121.75840400463221</v>
      </c>
      <c r="F38" s="27">
        <f>(D20-G20-D29-D32)*12/B5</f>
        <v>7.685714285714286E-2</v>
      </c>
      <c r="G38" t="s">
        <v>91</v>
      </c>
    </row>
    <row r="39" spans="2:10" ht="14.25" customHeight="1"/>
    <row r="40" spans="2:10" ht="14.25" customHeight="1">
      <c r="B40" s="3" t="s">
        <v>32</v>
      </c>
      <c r="F40" t="s">
        <v>92</v>
      </c>
      <c r="J40" s="4" t="s">
        <v>34</v>
      </c>
    </row>
    <row r="41" spans="2:10" ht="14.25" customHeight="1">
      <c r="B41" s="13">
        <v>12</v>
      </c>
      <c r="F41" s="28">
        <f>(B17*(1-B29)-(B20*B5/12+B23*B5/12+F5*(B8/12*(1+B8/12)^(30*12))/((1+B8/12)^(30*12)-1)+G20))*12/D5</f>
        <v>0.14815456656756612</v>
      </c>
      <c r="J41" s="3" t="s">
        <v>35</v>
      </c>
    </row>
    <row r="42" spans="2:10" ht="14.25" customHeight="1"/>
    <row r="43" spans="2:10" ht="14.25" customHeight="1">
      <c r="B43" s="24" t="s">
        <v>93</v>
      </c>
    </row>
    <row r="44" spans="2:10" ht="14.25" customHeight="1">
      <c r="B44" s="37">
        <v>0</v>
      </c>
    </row>
    <row r="45" spans="2:10" ht="14.25" customHeight="1"/>
    <row r="46" spans="2:10" ht="14.25" customHeight="1">
      <c r="B46" s="24" t="s">
        <v>94</v>
      </c>
    </row>
    <row r="47" spans="2:10" ht="14.25" customHeight="1">
      <c r="B47" s="19">
        <v>24</v>
      </c>
    </row>
    <row r="48" spans="2:10"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M365"/>
  <sheetViews>
    <sheetView workbookViewId="0">
      <selection activeCell="G64" sqref="G64"/>
    </sheetView>
  </sheetViews>
  <sheetFormatPr defaultColWidth="14.42578125" defaultRowHeight="15" customHeight="1"/>
  <cols>
    <col min="5" max="5" width="16.42578125" customWidth="1"/>
    <col min="6" max="6" width="16" customWidth="1"/>
    <col min="7" max="7" width="20.85546875" customWidth="1"/>
    <col min="8" max="8" width="11.85546875" customWidth="1"/>
    <col min="9" max="9" width="15.28515625" customWidth="1"/>
    <col min="10" max="10" width="15.5703125" customWidth="1"/>
    <col min="11" max="11" width="22.5703125" customWidth="1"/>
  </cols>
  <sheetData>
    <row r="2" spans="1:13">
      <c r="B2" s="2" t="s">
        <v>2</v>
      </c>
      <c r="C2" s="2"/>
    </row>
    <row r="4" spans="1:13">
      <c r="C4" s="3" t="s">
        <v>3</v>
      </c>
      <c r="D4" s="3" t="s">
        <v>5</v>
      </c>
      <c r="E4" s="3" t="s">
        <v>7</v>
      </c>
      <c r="F4" s="20" t="s">
        <v>84</v>
      </c>
      <c r="G4" s="4" t="s">
        <v>9</v>
      </c>
      <c r="H4" s="4" t="s">
        <v>10</v>
      </c>
      <c r="I4" s="4" t="s">
        <v>11</v>
      </c>
      <c r="J4" s="4" t="s">
        <v>12</v>
      </c>
      <c r="K4" s="4" t="s">
        <v>13</v>
      </c>
      <c r="L4" s="4" t="s">
        <v>14</v>
      </c>
      <c r="M4" s="20" t="s">
        <v>95</v>
      </c>
    </row>
    <row r="5" spans="1:13">
      <c r="A5" s="3"/>
      <c r="B5" s="3" t="s">
        <v>15</v>
      </c>
      <c r="C5" s="3">
        <v>1</v>
      </c>
      <c r="D5" s="7">
        <f>'Cash Flow Calculator'!F5-L5-M5</f>
        <v>252000</v>
      </c>
      <c r="E5" s="7">
        <f>'Cash Flow Calculator'!$B$8/12*D5</f>
        <v>892.50000000000011</v>
      </c>
      <c r="F5" s="7">
        <f>'Cash Flow Calculator'!$D$8-E5</f>
        <v>1003.2415959953677</v>
      </c>
      <c r="G5" s="11">
        <f>F5/'Cash Flow Calculator'!$D$8</f>
        <v>0.52920798811117031</v>
      </c>
      <c r="H5" s="6">
        <f>'Cash Flow Calculator'!$B$32</f>
        <v>0</v>
      </c>
      <c r="I5" s="12">
        <f>'Cash Flow Calculator'!$B$5-D5</f>
        <v>63000</v>
      </c>
      <c r="J5" s="11">
        <f>I5/'Cash Flow Calculator'!$B$5</f>
        <v>0.2</v>
      </c>
      <c r="K5" s="7">
        <f>((1+C5/12*'Cash Flow Calculator'!$B$35)*'Cash Flow Calculator'!$B$5)*J5</f>
        <v>63157.5</v>
      </c>
      <c r="L5">
        <f>IF(C5='Cash Flow Calculator'!$B$41,'Cash Flow Calculator'!$B$38,0)</f>
        <v>0</v>
      </c>
      <c r="M5">
        <f>IF(C5='Cash Flow Calculator'!$B$47,'Cash Flow Calculator'!$B$44,0)</f>
        <v>0</v>
      </c>
    </row>
    <row r="6" spans="1:13">
      <c r="C6" s="3">
        <v>2</v>
      </c>
      <c r="D6" s="7">
        <f>D5-F5-$H$5-L6-M6</f>
        <v>250996.75840400462</v>
      </c>
      <c r="E6" s="7">
        <f>'Cash Flow Calculator'!$B$8/12*D6</f>
        <v>888.94685268084982</v>
      </c>
      <c r="F6" s="7">
        <f>'Cash Flow Calculator'!$D$8-E6</f>
        <v>1006.794743314518</v>
      </c>
      <c r="G6" s="11">
        <f>F6/'Cash Flow Calculator'!$D$8</f>
        <v>0.53108226640239742</v>
      </c>
      <c r="H6" s="11"/>
      <c r="I6" s="12">
        <f>'Cash Flow Calculator'!$B$5-D6</f>
        <v>64003.24159599538</v>
      </c>
      <c r="J6" s="11">
        <f>I6/'Cash Flow Calculator'!$B$5</f>
        <v>0.20318489395554087</v>
      </c>
      <c r="K6" s="7">
        <f>((1+C6/12*'Cash Flow Calculator'!$B$35)*'Cash Flow Calculator'!$B$5)*J6</f>
        <v>64323.257803975343</v>
      </c>
      <c r="L6">
        <f>IF(C6='Cash Flow Calculator'!$B$41,'Cash Flow Calculator'!$B$38,0)</f>
        <v>0</v>
      </c>
      <c r="M6">
        <f>IF(C6='Cash Flow Calculator'!$B$47,'Cash Flow Calculator'!$B$44,0)</f>
        <v>0</v>
      </c>
    </row>
    <row r="7" spans="1:13">
      <c r="C7" s="3">
        <v>3</v>
      </c>
      <c r="D7" s="7">
        <f t="shared" ref="D7:D70" si="0">D6-F6-$H$5-L7-M7</f>
        <v>249989.96366069009</v>
      </c>
      <c r="E7" s="7">
        <f>'Cash Flow Calculator'!$B$8/12*D7</f>
        <v>885.38112129827744</v>
      </c>
      <c r="F7" s="7">
        <f>'Cash Flow Calculator'!$D$8-E7</f>
        <v>1010.3604746970904</v>
      </c>
      <c r="G7" s="11">
        <f>F7/'Cash Flow Calculator'!$D$8</f>
        <v>0.5329631827625726</v>
      </c>
      <c r="H7" s="11"/>
      <c r="I7" s="12">
        <f>'Cash Flow Calculator'!$B$5-D7</f>
        <v>65010.036339309911</v>
      </c>
      <c r="J7" s="11">
        <f>I7/'Cash Flow Calculator'!$B$5</f>
        <v>0.20638106774384099</v>
      </c>
      <c r="K7" s="7">
        <f>((1+C7/12*'Cash Flow Calculator'!$B$35)*'Cash Flow Calculator'!$B$5)*J7</f>
        <v>65497.611611854736</v>
      </c>
      <c r="L7">
        <f>IF(C7='Cash Flow Calculator'!$B$41,'Cash Flow Calculator'!$B$38,0)</f>
        <v>0</v>
      </c>
      <c r="M7">
        <f>IF(C7='Cash Flow Calculator'!$B$47,'Cash Flow Calculator'!$B$44,0)</f>
        <v>0</v>
      </c>
    </row>
    <row r="8" spans="1:13">
      <c r="C8" s="3">
        <v>4</v>
      </c>
      <c r="D8" s="7">
        <f t="shared" si="0"/>
        <v>248979.60318599301</v>
      </c>
      <c r="E8" s="7">
        <f>'Cash Flow Calculator'!$B$8/12*D8</f>
        <v>881.80276128372532</v>
      </c>
      <c r="F8" s="7">
        <f>'Cash Flow Calculator'!$D$8-E8</f>
        <v>1013.9388347116425</v>
      </c>
      <c r="G8" s="11">
        <f>F8/'Cash Flow Calculator'!$D$8</f>
        <v>0.53485076070152338</v>
      </c>
      <c r="H8" s="11"/>
      <c r="I8" s="12">
        <f>'Cash Flow Calculator'!$B$5-D8</f>
        <v>66020.396814006992</v>
      </c>
      <c r="J8" s="11">
        <f>I8/'Cash Flow Calculator'!$B$5</f>
        <v>0.20958856131430792</v>
      </c>
      <c r="K8" s="7">
        <f>((1+C8/12*'Cash Flow Calculator'!$B$35)*'Cash Flow Calculator'!$B$5)*J8</f>
        <v>66680.60078214707</v>
      </c>
      <c r="L8">
        <f>IF(C8='Cash Flow Calculator'!$B$41,'Cash Flow Calculator'!$B$38,0)</f>
        <v>0</v>
      </c>
      <c r="M8">
        <f>IF(C8='Cash Flow Calculator'!$B$47,'Cash Flow Calculator'!$B$44,0)</f>
        <v>0</v>
      </c>
    </row>
    <row r="9" spans="1:13">
      <c r="C9" s="3">
        <v>5</v>
      </c>
      <c r="D9" s="7">
        <f t="shared" si="0"/>
        <v>247965.66435128136</v>
      </c>
      <c r="E9" s="7">
        <f>'Cash Flow Calculator'!$B$8/12*D9</f>
        <v>878.21172791078823</v>
      </c>
      <c r="F9" s="7">
        <f>'Cash Flow Calculator'!$D$8-E9</f>
        <v>1017.5298680845796</v>
      </c>
      <c r="G9" s="11">
        <f>F9/'Cash Flow Calculator'!$D$8</f>
        <v>0.53674502381234124</v>
      </c>
      <c r="H9" s="11"/>
      <c r="I9" s="12">
        <f>'Cash Flow Calculator'!$B$5-D9</f>
        <v>67034.335648718639</v>
      </c>
      <c r="J9" s="11">
        <f>I9/'Cash Flow Calculator'!$B$5</f>
        <v>0.21280741475783696</v>
      </c>
      <c r="K9" s="7">
        <f>((1+C9/12*'Cash Flow Calculator'!$B$35)*'Cash Flow Calculator'!$B$5)*J9</f>
        <v>67872.264844327627</v>
      </c>
      <c r="L9">
        <f>IF(C9='Cash Flow Calculator'!$B$41,'Cash Flow Calculator'!$B$38,0)</f>
        <v>0</v>
      </c>
      <c r="M9">
        <f>IF(C9='Cash Flow Calculator'!$B$47,'Cash Flow Calculator'!$B$44,0)</f>
        <v>0</v>
      </c>
    </row>
    <row r="10" spans="1:13">
      <c r="C10" s="3">
        <v>6</v>
      </c>
      <c r="D10" s="7">
        <f t="shared" si="0"/>
        <v>246948.13448319677</v>
      </c>
      <c r="E10" s="7">
        <f>'Cash Flow Calculator'!$B$8/12*D10</f>
        <v>874.60797629465526</v>
      </c>
      <c r="F10" s="7">
        <f>'Cash Flow Calculator'!$D$8-E10</f>
        <v>1021.1336197007125</v>
      </c>
      <c r="G10" s="11">
        <f>F10/'Cash Flow Calculator'!$D$8</f>
        <v>0.53864599577167671</v>
      </c>
      <c r="H10" s="11"/>
      <c r="I10" s="12">
        <f>'Cash Flow Calculator'!$B$5-D10</f>
        <v>68051.865516803227</v>
      </c>
      <c r="J10" s="11">
        <f>I10/'Cash Flow Calculator'!$B$5</f>
        <v>0.21603766830731183</v>
      </c>
      <c r="K10" s="7">
        <f>((1+C10/12*'Cash Flow Calculator'!$B$35)*'Cash Flow Calculator'!$B$5)*J10</f>
        <v>69072.643499555255</v>
      </c>
      <c r="L10">
        <f>IF(C10='Cash Flow Calculator'!$B$41,'Cash Flow Calculator'!$B$38,0)</f>
        <v>0</v>
      </c>
      <c r="M10">
        <f>IF(C10='Cash Flow Calculator'!$B$47,'Cash Flow Calculator'!$B$44,0)</f>
        <v>0</v>
      </c>
    </row>
    <row r="11" spans="1:13">
      <c r="C11" s="3">
        <v>7</v>
      </c>
      <c r="D11" s="7">
        <f t="shared" si="0"/>
        <v>245927.00086349607</v>
      </c>
      <c r="E11" s="7">
        <f>'Cash Flow Calculator'!$B$8/12*D11</f>
        <v>870.99146139154868</v>
      </c>
      <c r="F11" s="7">
        <f>'Cash Flow Calculator'!$D$8-E11</f>
        <v>1024.7501346038191</v>
      </c>
      <c r="G11" s="11">
        <f>F11/'Cash Flow Calculator'!$D$8</f>
        <v>0.54055370034003469</v>
      </c>
      <c r="H11" s="11"/>
      <c r="I11" s="12">
        <f>'Cash Flow Calculator'!$B$5-D11</f>
        <v>69072.999136503931</v>
      </c>
      <c r="J11" s="11">
        <f>I11/'Cash Flow Calculator'!$B$5</f>
        <v>0.21927936233810771</v>
      </c>
      <c r="K11" s="7">
        <f>((1+C11/12*'Cash Flow Calculator'!$B$35)*'Cash Flow Calculator'!$B$5)*J11</f>
        <v>70281.776621392753</v>
      </c>
      <c r="L11">
        <f>IF(C11='Cash Flow Calculator'!$B$41,'Cash Flow Calculator'!$B$38,0)</f>
        <v>0</v>
      </c>
      <c r="M11">
        <f>IF(C11='Cash Flow Calculator'!$B$47,'Cash Flow Calculator'!$B$44,0)</f>
        <v>0</v>
      </c>
    </row>
    <row r="12" spans="1:13">
      <c r="C12" s="3">
        <v>8</v>
      </c>
      <c r="D12" s="7">
        <f t="shared" si="0"/>
        <v>244902.25072889225</v>
      </c>
      <c r="E12" s="7">
        <f>'Cash Flow Calculator'!$B$8/12*D12</f>
        <v>867.36213799816016</v>
      </c>
      <c r="F12" s="7">
        <f>'Cash Flow Calculator'!$D$8-E12</f>
        <v>1028.3794579972077</v>
      </c>
      <c r="G12" s="11">
        <f>F12/'Cash Flow Calculator'!$D$8</f>
        <v>0.54246816136207232</v>
      </c>
      <c r="H12" s="11"/>
      <c r="I12" s="12">
        <f>'Cash Flow Calculator'!$B$5-D12</f>
        <v>70097.74927110775</v>
      </c>
      <c r="J12" s="11">
        <f>I12/'Cash Flow Calculator'!$B$5</f>
        <v>0.22253253736859605</v>
      </c>
      <c r="K12" s="7">
        <f>((1+C12/12*'Cash Flow Calculator'!$B$35)*'Cash Flow Calculator'!$B$5)*J12</f>
        <v>71499.704256529905</v>
      </c>
      <c r="L12">
        <f>IF(C12='Cash Flow Calculator'!$B$41,'Cash Flow Calculator'!$B$38,0)</f>
        <v>0</v>
      </c>
      <c r="M12">
        <f>IF(C12='Cash Flow Calculator'!$B$47,'Cash Flow Calculator'!$B$44,0)</f>
        <v>0</v>
      </c>
    </row>
    <row r="13" spans="1:13">
      <c r="C13" s="3">
        <v>9</v>
      </c>
      <c r="D13" s="7">
        <f t="shared" si="0"/>
        <v>243873.87127089503</v>
      </c>
      <c r="E13" s="7">
        <f>'Cash Flow Calculator'!$B$8/12*D13</f>
        <v>863.71996075108666</v>
      </c>
      <c r="F13" s="7">
        <f>'Cash Flow Calculator'!$D$8-E13</f>
        <v>1032.0216352442812</v>
      </c>
      <c r="G13" s="11">
        <f>F13/'Cash Flow Calculator'!$D$8</f>
        <v>0.5443894027668964</v>
      </c>
      <c r="H13" s="11"/>
      <c r="I13" s="12">
        <f>'Cash Flow Calculator'!$B$5-D13</f>
        <v>71126.128729104967</v>
      </c>
      <c r="J13" s="11">
        <f>I13/'Cash Flow Calculator'!$B$5</f>
        <v>0.22579723406065069</v>
      </c>
      <c r="K13" s="7">
        <f>((1+C13/12*'Cash Flow Calculator'!$B$35)*'Cash Flow Calculator'!$B$5)*J13</f>
        <v>72726.466625509827</v>
      </c>
      <c r="L13">
        <f>IF(C13='Cash Flow Calculator'!$B$41,'Cash Flow Calculator'!$B$38,0)</f>
        <v>0</v>
      </c>
      <c r="M13">
        <f>IF(C13='Cash Flow Calculator'!$B$47,'Cash Flow Calculator'!$B$44,0)</f>
        <v>0</v>
      </c>
    </row>
    <row r="14" spans="1:13">
      <c r="C14" s="3">
        <v>10</v>
      </c>
      <c r="D14" s="7">
        <f t="shared" si="0"/>
        <v>242841.84963565075</v>
      </c>
      <c r="E14" s="7">
        <f>'Cash Flow Calculator'!$B$8/12*D14</f>
        <v>860.06488412626311</v>
      </c>
      <c r="F14" s="7">
        <f>'Cash Flow Calculator'!$D$8-E14</f>
        <v>1035.6767118691046</v>
      </c>
      <c r="G14" s="11">
        <f>F14/'Cash Flow Calculator'!$D$8</f>
        <v>0.5463174485683624</v>
      </c>
      <c r="H14" s="11"/>
      <c r="I14" s="12">
        <f>'Cash Flow Calculator'!$B$5-D14</f>
        <v>72158.150364349247</v>
      </c>
      <c r="J14" s="11">
        <f>I14/'Cash Flow Calculator'!$B$5</f>
        <v>0.22907349322015633</v>
      </c>
      <c r="K14" s="7">
        <f>((1+C14/12*'Cash Flow Calculator'!$B$35)*'Cash Flow Calculator'!$B$5)*J14</f>
        <v>73962.104123457975</v>
      </c>
      <c r="L14">
        <f>IF(C14='Cash Flow Calculator'!$B$41,'Cash Flow Calculator'!$B$38,0)</f>
        <v>0</v>
      </c>
      <c r="M14">
        <f>IF(C14='Cash Flow Calculator'!$B$47,'Cash Flow Calculator'!$B$44,0)</f>
        <v>0</v>
      </c>
    </row>
    <row r="15" spans="1:13">
      <c r="C15" s="3">
        <v>11</v>
      </c>
      <c r="D15" s="7">
        <f t="shared" si="0"/>
        <v>241806.17292378165</v>
      </c>
      <c r="E15" s="7">
        <f>'Cash Flow Calculator'!$B$8/12*D15</f>
        <v>856.39686243839344</v>
      </c>
      <c r="F15" s="7">
        <f>'Cash Flow Calculator'!$D$8-E15</f>
        <v>1039.3447335569745</v>
      </c>
      <c r="G15" s="11">
        <f>F15/'Cash Flow Calculator'!$D$8</f>
        <v>0.5482523228653754</v>
      </c>
      <c r="H15" s="11"/>
      <c r="I15" s="12">
        <f>'Cash Flow Calculator'!$B$5-D15</f>
        <v>73193.827076218353</v>
      </c>
      <c r="J15" s="11">
        <f>I15/'Cash Flow Calculator'!$B$5</f>
        <v>0.23236135579751857</v>
      </c>
      <c r="K15" s="7">
        <f>((1+C15/12*'Cash Flow Calculator'!$B$35)*'Cash Flow Calculator'!$B$5)*J15</f>
        <v>75206.657320814353</v>
      </c>
      <c r="L15">
        <f>IF(C15='Cash Flow Calculator'!$B$41,'Cash Flow Calculator'!$B$38,0)</f>
        <v>0</v>
      </c>
      <c r="M15">
        <f>IF(C15='Cash Flow Calculator'!$B$47,'Cash Flow Calculator'!$B$44,0)</f>
        <v>0</v>
      </c>
    </row>
    <row r="16" spans="1:13">
      <c r="C16" s="3">
        <v>12</v>
      </c>
      <c r="D16" s="7">
        <f t="shared" si="0"/>
        <v>240766.82819022468</v>
      </c>
      <c r="E16" s="7">
        <f>'Cash Flow Calculator'!$B$8/12*D16</f>
        <v>852.71584984037918</v>
      </c>
      <c r="F16" s="7">
        <f>'Cash Flow Calculator'!$D$8-E16</f>
        <v>1043.0257461549886</v>
      </c>
      <c r="G16" s="11">
        <f>F16/'Cash Flow Calculator'!$D$8</f>
        <v>0.55019404984219022</v>
      </c>
      <c r="H16" s="11"/>
      <c r="I16" s="12">
        <f>'Cash Flow Calculator'!$B$5-D16</f>
        <v>74233.171809775318</v>
      </c>
      <c r="J16" s="11">
        <f>I16/'Cash Flow Calculator'!$B$5</f>
        <v>0.23566086288817562</v>
      </c>
      <c r="K16" s="7">
        <f>((1+C16/12*'Cash Flow Calculator'!$B$35)*'Cash Flow Calculator'!$B$5)*J16</f>
        <v>76460.166964068572</v>
      </c>
      <c r="L16">
        <f>IF(C16='Cash Flow Calculator'!$B$41,'Cash Flow Calculator'!$B$38,0)</f>
        <v>0</v>
      </c>
      <c r="M16">
        <f>IF(C16='Cash Flow Calculator'!$B$47,'Cash Flow Calculator'!$B$44,0)</f>
        <v>0</v>
      </c>
    </row>
    <row r="17" spans="1:13">
      <c r="A17" s="3"/>
      <c r="B17" s="3" t="s">
        <v>36</v>
      </c>
      <c r="C17" s="3">
        <v>13</v>
      </c>
      <c r="D17" s="7">
        <f t="shared" si="0"/>
        <v>239723.8024440697</v>
      </c>
      <c r="E17" s="7">
        <f>'Cash Flow Calculator'!$B$8/12*D17</f>
        <v>849.02180032274691</v>
      </c>
      <c r="F17" s="7">
        <f>'Cash Flow Calculator'!$D$8-E17</f>
        <v>1046.7197956726209</v>
      </c>
      <c r="G17" s="11">
        <f>F17/'Cash Flow Calculator'!$D$8</f>
        <v>0.55214265376871463</v>
      </c>
      <c r="H17" s="11"/>
      <c r="I17" s="12">
        <f>'Cash Flow Calculator'!$B$5-D17</f>
        <v>75276.197555930295</v>
      </c>
      <c r="J17" s="11">
        <f>I17/'Cash Flow Calculator'!$B$5</f>
        <v>0.23897205573311206</v>
      </c>
      <c r="K17" s="7">
        <f>((1+C17/12*'Cash Flow Calculator'!$B$35)*'Cash Flow Calculator'!$B$5)*J17</f>
        <v>77722.67397649803</v>
      </c>
      <c r="L17">
        <f>IF(C17='Cash Flow Calculator'!$B$41,'Cash Flow Calculator'!$B$38,0)</f>
        <v>0</v>
      </c>
      <c r="M17">
        <f>IF(C17='Cash Flow Calculator'!$B$47,'Cash Flow Calculator'!$B$44,0)</f>
        <v>0</v>
      </c>
    </row>
    <row r="18" spans="1:13">
      <c r="C18" s="3">
        <v>14</v>
      </c>
      <c r="D18" s="7">
        <f t="shared" si="0"/>
        <v>238677.08264839707</v>
      </c>
      <c r="E18" s="7">
        <f>'Cash Flow Calculator'!$B$8/12*D18</f>
        <v>845.31466771307305</v>
      </c>
      <c r="F18" s="7">
        <f>'Cash Flow Calculator'!$D$8-E18</f>
        <v>1050.4269282822947</v>
      </c>
      <c r="G18" s="11">
        <f>F18/'Cash Flow Calculator'!$D$8</f>
        <v>0.55409815900081216</v>
      </c>
      <c r="H18" s="11"/>
      <c r="I18" s="12">
        <f>'Cash Flow Calculator'!$B$5-D18</f>
        <v>76322.917351602926</v>
      </c>
      <c r="J18" s="11">
        <f>I18/'Cash Flow Calculator'!$B$5</f>
        <v>0.24229497571937436</v>
      </c>
      <c r="K18" s="7">
        <f>((1+C18/12*'Cash Flow Calculator'!$B$35)*'Cash Flow Calculator'!$B$5)*J18</f>
        <v>78994.219458909021</v>
      </c>
      <c r="L18">
        <f>IF(C18='Cash Flow Calculator'!$B$41,'Cash Flow Calculator'!$B$38,0)</f>
        <v>0</v>
      </c>
      <c r="M18">
        <f>IF(C18='Cash Flow Calculator'!$B$47,'Cash Flow Calculator'!$B$44,0)</f>
        <v>0</v>
      </c>
    </row>
    <row r="19" spans="1:13">
      <c r="C19" s="3">
        <v>15</v>
      </c>
      <c r="D19" s="7">
        <f t="shared" si="0"/>
        <v>237626.65572011477</v>
      </c>
      <c r="E19" s="7">
        <f>'Cash Flow Calculator'!$B$8/12*D19</f>
        <v>841.59440567540651</v>
      </c>
      <c r="F19" s="7">
        <f>'Cash Flow Calculator'!$D$8-E19</f>
        <v>1054.1471903199613</v>
      </c>
      <c r="G19" s="11">
        <f>F19/'Cash Flow Calculator'!$D$8</f>
        <v>0.55606058998060681</v>
      </c>
      <c r="H19" s="11"/>
      <c r="I19" s="12">
        <f>'Cash Flow Calculator'!$B$5-D19</f>
        <v>77373.344279885234</v>
      </c>
      <c r="J19" s="11">
        <f>I19/'Cash Flow Calculator'!$B$5</f>
        <v>0.24562966438058803</v>
      </c>
      <c r="K19" s="7">
        <f>((1+C19/12*'Cash Flow Calculator'!$B$35)*'Cash Flow Calculator'!$B$5)*J19</f>
        <v>80274.844690380924</v>
      </c>
      <c r="L19">
        <f>IF(C19='Cash Flow Calculator'!$B$41,'Cash Flow Calculator'!$B$38,0)</f>
        <v>0</v>
      </c>
      <c r="M19">
        <f>IF(C19='Cash Flow Calculator'!$B$47,'Cash Flow Calculator'!$B$44,0)</f>
        <v>0</v>
      </c>
    </row>
    <row r="20" spans="1:13">
      <c r="C20" s="3">
        <v>16</v>
      </c>
      <c r="D20" s="7">
        <f t="shared" si="0"/>
        <v>236572.50852979481</v>
      </c>
      <c r="E20" s="7">
        <f>'Cash Flow Calculator'!$B$8/12*D20</f>
        <v>837.86096770969004</v>
      </c>
      <c r="F20" s="7">
        <f>'Cash Flow Calculator'!$D$8-E20</f>
        <v>1057.8806282856776</v>
      </c>
      <c r="G20" s="11">
        <f>F20/'Cash Flow Calculator'!$D$8</f>
        <v>0.55802997123678799</v>
      </c>
      <c r="H20" s="11"/>
      <c r="I20" s="12">
        <f>'Cash Flow Calculator'!$B$5-D20</f>
        <v>78427.49147020519</v>
      </c>
      <c r="J20" s="11">
        <f>I20/'Cash Flow Calculator'!$B$5</f>
        <v>0.2489761633974768</v>
      </c>
      <c r="K20" s="7">
        <f>((1+C20/12*'Cash Flow Calculator'!$B$35)*'Cash Flow Calculator'!$B$5)*J20</f>
        <v>81564.591129013395</v>
      </c>
      <c r="L20">
        <f>IF(C20='Cash Flow Calculator'!$B$41,'Cash Flow Calculator'!$B$38,0)</f>
        <v>0</v>
      </c>
      <c r="M20">
        <f>IF(C20='Cash Flow Calculator'!$B$47,'Cash Flow Calculator'!$B$44,0)</f>
        <v>0</v>
      </c>
    </row>
    <row r="21" spans="1:13">
      <c r="C21" s="3">
        <v>17</v>
      </c>
      <c r="D21" s="7">
        <f t="shared" si="0"/>
        <v>235514.62790150914</v>
      </c>
      <c r="E21" s="7">
        <f>'Cash Flow Calculator'!$B$8/12*D21</f>
        <v>834.11430715117831</v>
      </c>
      <c r="F21" s="7">
        <f>'Cash Flow Calculator'!$D$8-E21</f>
        <v>1061.6272888441895</v>
      </c>
      <c r="G21" s="11">
        <f>F21/'Cash Flow Calculator'!$D$8</f>
        <v>0.56000632738491829</v>
      </c>
      <c r="H21" s="11"/>
      <c r="I21" s="12">
        <f>'Cash Flow Calculator'!$B$5-D21</f>
        <v>79485.372098490858</v>
      </c>
      <c r="J21" s="11">
        <f>I21/'Cash Flow Calculator'!$B$5</f>
        <v>0.25233451459838369</v>
      </c>
      <c r="K21" s="7">
        <f>((1+C21/12*'Cash Flow Calculator'!$B$35)*'Cash Flow Calculator'!$B$5)*J21</f>
        <v>82863.500412676716</v>
      </c>
      <c r="L21">
        <f>IF(C21='Cash Flow Calculator'!$B$41,'Cash Flow Calculator'!$B$38,0)</f>
        <v>0</v>
      </c>
      <c r="M21">
        <f>IF(C21='Cash Flow Calculator'!$B$47,'Cash Flow Calculator'!$B$44,0)</f>
        <v>0</v>
      </c>
    </row>
    <row r="22" spans="1:13">
      <c r="C22" s="3">
        <v>18</v>
      </c>
      <c r="D22" s="7">
        <f t="shared" si="0"/>
        <v>234453.00061266494</v>
      </c>
      <c r="E22" s="7">
        <f>'Cash Flow Calculator'!$B$8/12*D22</f>
        <v>830.35437716985507</v>
      </c>
      <c r="F22" s="7">
        <f>'Cash Flow Calculator'!$D$8-E22</f>
        <v>1065.3872188255127</v>
      </c>
      <c r="G22" s="11">
        <f>F22/'Cash Flow Calculator'!$D$8</f>
        <v>0.56198968312773989</v>
      </c>
      <c r="H22" s="11"/>
      <c r="I22" s="12">
        <f>'Cash Flow Calculator'!$B$5-D22</f>
        <v>80546.999387335061</v>
      </c>
      <c r="J22" s="11">
        <f>I22/'Cash Flow Calculator'!$B$5</f>
        <v>0.25570475995979386</v>
      </c>
      <c r="K22" s="7">
        <f>((1+C22/12*'Cash Flow Calculator'!$B$35)*'Cash Flow Calculator'!$B$5)*J22</f>
        <v>84171.614359765139</v>
      </c>
      <c r="L22">
        <f>IF(C22='Cash Flow Calculator'!$B$41,'Cash Flow Calculator'!$B$38,0)</f>
        <v>0</v>
      </c>
      <c r="M22">
        <f>IF(C22='Cash Flow Calculator'!$B$47,'Cash Flow Calculator'!$B$44,0)</f>
        <v>0</v>
      </c>
    </row>
    <row r="23" spans="1:13">
      <c r="C23" s="3">
        <v>19</v>
      </c>
      <c r="D23" s="7">
        <f t="shared" si="0"/>
        <v>233387.61339383942</v>
      </c>
      <c r="E23" s="7">
        <f>'Cash Flow Calculator'!$B$8/12*D23</f>
        <v>826.58113076984796</v>
      </c>
      <c r="F23" s="7">
        <f>'Cash Flow Calculator'!$D$8-E23</f>
        <v>1069.1604652255198</v>
      </c>
      <c r="G23" s="11">
        <f>F23/'Cash Flow Calculator'!$D$8</f>
        <v>0.56398006325548411</v>
      </c>
      <c r="H23" s="11"/>
      <c r="I23" s="12">
        <f>'Cash Flow Calculator'!$B$5-D23</f>
        <v>81612.38660616058</v>
      </c>
      <c r="J23" s="11">
        <f>I23/'Cash Flow Calculator'!$B$5</f>
        <v>0.25908694160685897</v>
      </c>
      <c r="K23" s="7">
        <f>((1+C23/12*'Cash Flow Calculator'!$B$35)*'Cash Flow Calculator'!$B$5)*J23</f>
        <v>85488.974969953211</v>
      </c>
      <c r="L23">
        <f>IF(C23='Cash Flow Calculator'!$B$41,'Cash Flow Calculator'!$B$38,0)</f>
        <v>0</v>
      </c>
      <c r="M23">
        <f>IF(C23='Cash Flow Calculator'!$B$47,'Cash Flow Calculator'!$B$44,0)</f>
        <v>0</v>
      </c>
    </row>
    <row r="24" spans="1:13">
      <c r="C24" s="3">
        <v>20</v>
      </c>
      <c r="D24" s="7">
        <f t="shared" si="0"/>
        <v>232318.4529286139</v>
      </c>
      <c r="E24" s="7">
        <f>'Cash Flow Calculator'!$B$8/12*D24</f>
        <v>822.79452078884094</v>
      </c>
      <c r="F24" s="7">
        <f>'Cash Flow Calculator'!$D$8-E24</f>
        <v>1072.9470752065267</v>
      </c>
      <c r="G24" s="11">
        <f>F24/'Cash Flow Calculator'!$D$8</f>
        <v>0.56597749264618047</v>
      </c>
      <c r="H24" s="11"/>
      <c r="I24" s="12">
        <f>'Cash Flow Calculator'!$B$5-D24</f>
        <v>82681.5470713861</v>
      </c>
      <c r="J24" s="11">
        <f>I24/'Cash Flow Calculator'!$B$5</f>
        <v>0.26248110181392414</v>
      </c>
      <c r="K24" s="7">
        <f>((1+C24/12*'Cash Flow Calculator'!$B$35)*'Cash Flow Calculator'!$B$5)*J24</f>
        <v>86815.624424955415</v>
      </c>
      <c r="L24">
        <f>IF(C24='Cash Flow Calculator'!$B$41,'Cash Flow Calculator'!$B$38,0)</f>
        <v>0</v>
      </c>
      <c r="M24">
        <f>IF(C24='Cash Flow Calculator'!$B$47,'Cash Flow Calculator'!$B$44,0)</f>
        <v>0</v>
      </c>
    </row>
    <row r="25" spans="1:13">
      <c r="C25" s="3">
        <v>21</v>
      </c>
      <c r="D25" s="7">
        <f t="shared" si="0"/>
        <v>231245.50585340738</v>
      </c>
      <c r="E25" s="7">
        <f>'Cash Flow Calculator'!$B$8/12*D25</f>
        <v>818.9944998974845</v>
      </c>
      <c r="F25" s="7">
        <f>'Cash Flow Calculator'!$D$8-E25</f>
        <v>1076.7470960978833</v>
      </c>
      <c r="G25" s="11">
        <f>F25/'Cash Flow Calculator'!$D$8</f>
        <v>0.56798199626596912</v>
      </c>
      <c r="H25" s="11"/>
      <c r="I25" s="12">
        <f>'Cash Flow Calculator'!$B$5-D25</f>
        <v>83754.494146592624</v>
      </c>
      <c r="J25" s="11">
        <f>I25/'Cash Flow Calculator'!$B$5</f>
        <v>0.26588728300505593</v>
      </c>
      <c r="K25" s="7">
        <f>((1+C25/12*'Cash Flow Calculator'!$B$35)*'Cash Flow Calculator'!$B$5)*J25</f>
        <v>88151.605089288729</v>
      </c>
      <c r="L25">
        <f>IF(C25='Cash Flow Calculator'!$B$41,'Cash Flow Calculator'!$B$38,0)</f>
        <v>0</v>
      </c>
      <c r="M25">
        <f>IF(C25='Cash Flow Calculator'!$B$47,'Cash Flow Calculator'!$B$44,0)</f>
        <v>0</v>
      </c>
    </row>
    <row r="26" spans="1:13">
      <c r="C26" s="3">
        <v>22</v>
      </c>
      <c r="D26" s="7">
        <f t="shared" si="0"/>
        <v>230168.75875730949</v>
      </c>
      <c r="E26" s="7">
        <f>'Cash Flow Calculator'!$B$8/12*D26</f>
        <v>815.18102059880448</v>
      </c>
      <c r="F26" s="7">
        <f>'Cash Flow Calculator'!$D$8-E26</f>
        <v>1080.5605753965633</v>
      </c>
      <c r="G26" s="11">
        <f>F26/'Cash Flow Calculator'!$D$8</f>
        <v>0.56999359916941106</v>
      </c>
      <c r="H26" s="11"/>
      <c r="I26" s="12">
        <f>'Cash Flow Calculator'!$B$5-D26</f>
        <v>84831.241242690507</v>
      </c>
      <c r="J26" s="11">
        <f>I26/'Cash Flow Calculator'!$B$5</f>
        <v>0.26930552775457306</v>
      </c>
      <c r="K26" s="7">
        <f>((1+C26/12*'Cash Flow Calculator'!$B$35)*'Cash Flow Calculator'!$B$5)*J26</f>
        <v>89496.959511038498</v>
      </c>
      <c r="L26">
        <f>IF(C26='Cash Flow Calculator'!$B$41,'Cash Flow Calculator'!$B$38,0)</f>
        <v>0</v>
      </c>
      <c r="M26">
        <f>IF(C26='Cash Flow Calculator'!$B$47,'Cash Flow Calculator'!$B$44,0)</f>
        <v>0</v>
      </c>
    </row>
    <row r="27" spans="1:13">
      <c r="C27" s="3">
        <v>23</v>
      </c>
      <c r="D27" s="7">
        <f t="shared" si="0"/>
        <v>229088.19818191294</v>
      </c>
      <c r="E27" s="7">
        <f>'Cash Flow Calculator'!$B$8/12*D27</f>
        <v>811.35403522760839</v>
      </c>
      <c r="F27" s="7">
        <f>'Cash Flow Calculator'!$D$8-E27</f>
        <v>1084.3875607677594</v>
      </c>
      <c r="G27" s="11">
        <f>F27/'Cash Flow Calculator'!$D$8</f>
        <v>0.57201232649980271</v>
      </c>
      <c r="H27" s="11"/>
      <c r="I27" s="12">
        <f>'Cash Flow Calculator'!$B$5-D27</f>
        <v>85911.801818087057</v>
      </c>
      <c r="J27" s="11">
        <f>I27/'Cash Flow Calculator'!$B$5</f>
        <v>0.27273587878757793</v>
      </c>
      <c r="K27" s="7">
        <f>((1+C27/12*'Cash Flow Calculator'!$B$35)*'Cash Flow Calculator'!$B$5)*J27</f>
        <v>90851.730422627064</v>
      </c>
      <c r="L27">
        <f>IF(C27='Cash Flow Calculator'!$B$41,'Cash Flow Calculator'!$B$38,0)</f>
        <v>0</v>
      </c>
      <c r="M27">
        <f>IF(C27='Cash Flow Calculator'!$B$47,'Cash Flow Calculator'!$B$44,0)</f>
        <v>0</v>
      </c>
    </row>
    <row r="28" spans="1:13">
      <c r="C28" s="3">
        <v>24</v>
      </c>
      <c r="D28" s="7">
        <f t="shared" si="0"/>
        <v>228003.81062114518</v>
      </c>
      <c r="E28" s="7">
        <f>'Cash Flow Calculator'!$B$8/12*D28</f>
        <v>807.51349594988926</v>
      </c>
      <c r="F28" s="7">
        <f>'Cash Flow Calculator'!$D$8-E28</f>
        <v>1088.2281000454786</v>
      </c>
      <c r="G28" s="11">
        <f>F28/'Cash Flow Calculator'!$D$8</f>
        <v>0.57403820348948953</v>
      </c>
      <c r="H28" s="11"/>
      <c r="I28" s="12">
        <f>'Cash Flow Calculator'!$B$5-D28</f>
        <v>86996.189378854819</v>
      </c>
      <c r="J28" s="11">
        <f>I28/'Cash Flow Calculator'!$B$5</f>
        <v>0.27617837898049147</v>
      </c>
      <c r="K28" s="7">
        <f>((1+C28/12*'Cash Flow Calculator'!$B$35)*'Cash Flow Calculator'!$B$5)*J28</f>
        <v>92215.960741586096</v>
      </c>
      <c r="L28">
        <f>IF(C28='Cash Flow Calculator'!$B$41,'Cash Flow Calculator'!$B$38,0)</f>
        <v>0</v>
      </c>
      <c r="M28">
        <f>IF(C28='Cash Flow Calculator'!$B$47,'Cash Flow Calculator'!$B$44,0)</f>
        <v>0</v>
      </c>
    </row>
    <row r="29" spans="1:13">
      <c r="A29" s="3"/>
      <c r="B29" s="3" t="s">
        <v>49</v>
      </c>
      <c r="C29" s="3">
        <v>25</v>
      </c>
      <c r="D29" s="7">
        <f t="shared" si="0"/>
        <v>226915.58252109971</v>
      </c>
      <c r="E29" s="7">
        <f>'Cash Flow Calculator'!$B$8/12*D29</f>
        <v>803.65935476222819</v>
      </c>
      <c r="F29" s="7">
        <f>'Cash Flow Calculator'!$D$8-E29</f>
        <v>1092.0822412331395</v>
      </c>
      <c r="G29" s="11">
        <f>F29/'Cash Flow Calculator'!$D$8</f>
        <v>0.57607125546018134</v>
      </c>
      <c r="H29" s="11"/>
      <c r="I29" s="12">
        <f>'Cash Flow Calculator'!$B$5-D29</f>
        <v>88084.417478900286</v>
      </c>
      <c r="J29" s="11">
        <f>I29/'Cash Flow Calculator'!$B$5</f>
        <v>0.27963307136158821</v>
      </c>
      <c r="K29" s="7">
        <f>((1+C29/12*'Cash Flow Calculator'!$B$35)*'Cash Flow Calculator'!$B$5)*J29</f>
        <v>93589.693571331562</v>
      </c>
      <c r="L29">
        <f>IF(C29='Cash Flow Calculator'!$B$41,'Cash Flow Calculator'!$B$38,0)</f>
        <v>0</v>
      </c>
      <c r="M29">
        <f>IF(C29='Cash Flow Calculator'!$B$47,'Cash Flow Calculator'!$B$44,0)</f>
        <v>0</v>
      </c>
    </row>
    <row r="30" spans="1:13">
      <c r="C30" s="3">
        <v>26</v>
      </c>
      <c r="D30" s="7">
        <f t="shared" si="0"/>
        <v>225823.50027986657</v>
      </c>
      <c r="E30" s="7">
        <f>'Cash Flow Calculator'!$B$8/12*D30</f>
        <v>799.7915634911941</v>
      </c>
      <c r="F30" s="7">
        <f>'Cash Flow Calculator'!$D$8-E30</f>
        <v>1095.9500325041736</v>
      </c>
      <c r="G30" s="11">
        <f>F30/'Cash Flow Calculator'!$D$8</f>
        <v>0.57811150782326959</v>
      </c>
      <c r="H30" s="11"/>
      <c r="I30" s="12">
        <f>'Cash Flow Calculator'!$B$5-D30</f>
        <v>89176.499720133434</v>
      </c>
      <c r="J30" s="11">
        <f>I30/'Cash Flow Calculator'!$B$5</f>
        <v>0.28309999911153472</v>
      </c>
      <c r="K30" s="7">
        <f>((1+C30/12*'Cash Flow Calculator'!$B$35)*'Cash Flow Calculator'!$B$5)*J30</f>
        <v>94972.972201942102</v>
      </c>
      <c r="L30">
        <f>IF(C30='Cash Flow Calculator'!$B$41,'Cash Flow Calculator'!$B$38,0)</f>
        <v>0</v>
      </c>
      <c r="M30">
        <f>IF(C30='Cash Flow Calculator'!$B$47,'Cash Flow Calculator'!$B$44,0)</f>
        <v>0</v>
      </c>
    </row>
    <row r="31" spans="1:13">
      <c r="C31" s="3">
        <v>27</v>
      </c>
      <c r="D31" s="7">
        <f t="shared" si="0"/>
        <v>224727.55024736241</v>
      </c>
      <c r="E31" s="7">
        <f>'Cash Flow Calculator'!$B$8/12*D31</f>
        <v>795.91007379274197</v>
      </c>
      <c r="F31" s="7">
        <f>'Cash Flow Calculator'!$D$8-E31</f>
        <v>1099.8315222026258</v>
      </c>
      <c r="G31" s="11">
        <f>F31/'Cash Flow Calculator'!$D$8</f>
        <v>0.5801589860801436</v>
      </c>
      <c r="H31" s="11"/>
      <c r="I31" s="12">
        <f>'Cash Flow Calculator'!$B$5-D31</f>
        <v>90272.449752637593</v>
      </c>
      <c r="J31" s="11">
        <f>I31/'Cash Flow Calculator'!$B$5</f>
        <v>0.28657920556392885</v>
      </c>
      <c r="K31" s="7">
        <f>((1+C31/12*'Cash Flow Calculator'!$B$35)*'Cash Flow Calculator'!$B$5)*J31</f>
        <v>96365.840110940611</v>
      </c>
      <c r="L31">
        <f>IF(C31='Cash Flow Calculator'!$B$41,'Cash Flow Calculator'!$B$38,0)</f>
        <v>0</v>
      </c>
      <c r="M31">
        <f>IF(C31='Cash Flow Calculator'!$B$47,'Cash Flow Calculator'!$B$44,0)</f>
        <v>0</v>
      </c>
    </row>
    <row r="32" spans="1:13">
      <c r="C32" s="3">
        <v>28</v>
      </c>
      <c r="D32" s="7">
        <f t="shared" si="0"/>
        <v>223627.71872515979</v>
      </c>
      <c r="E32" s="7">
        <f>'Cash Flow Calculator'!$B$8/12*D32</f>
        <v>792.01483715160771</v>
      </c>
      <c r="F32" s="7">
        <f>'Cash Flow Calculator'!$D$8-E32</f>
        <v>1103.7267588437601</v>
      </c>
      <c r="G32" s="11">
        <f>F32/'Cash Flow Calculator'!$D$8</f>
        <v>0.5822137158225108</v>
      </c>
      <c r="H32" s="11"/>
      <c r="I32" s="12">
        <f>'Cash Flow Calculator'!$B$5-D32</f>
        <v>91372.281274840207</v>
      </c>
      <c r="J32" s="11">
        <f>I32/'Cash Flow Calculator'!$B$5</f>
        <v>0.29007073420584195</v>
      </c>
      <c r="K32" s="7">
        <f>((1+C32/12*'Cash Flow Calculator'!$B$35)*'Cash Flow Calculator'!$B$5)*J32</f>
        <v>97768.340964079034</v>
      </c>
      <c r="L32">
        <f>IF(C32='Cash Flow Calculator'!$B$41,'Cash Flow Calculator'!$B$38,0)</f>
        <v>0</v>
      </c>
      <c r="M32">
        <f>IF(C32='Cash Flow Calculator'!$B$47,'Cash Flow Calculator'!$B$44,0)</f>
        <v>0</v>
      </c>
    </row>
    <row r="33" spans="1:13">
      <c r="C33" s="3">
        <v>29</v>
      </c>
      <c r="D33" s="7">
        <f t="shared" si="0"/>
        <v>222523.99196631604</v>
      </c>
      <c r="E33" s="7">
        <f>'Cash Flow Calculator'!$B$8/12*D33</f>
        <v>788.10580488070275</v>
      </c>
      <c r="F33" s="7">
        <f>'Cash Flow Calculator'!$D$8-E33</f>
        <v>1107.6357911146652</v>
      </c>
      <c r="G33" s="11">
        <f>F33/'Cash Flow Calculator'!$D$8</f>
        <v>0.58427572273271555</v>
      </c>
      <c r="H33" s="11"/>
      <c r="I33" s="12">
        <f>'Cash Flow Calculator'!$B$5-D33</f>
        <v>92476.00803368396</v>
      </c>
      <c r="J33" s="11">
        <f>I33/'Cash Flow Calculator'!$B$5</f>
        <v>0.29357462867836176</v>
      </c>
      <c r="K33" s="7">
        <f>((1+C33/12*'Cash Flow Calculator'!$B$35)*'Cash Flow Calculator'!$B$5)*J33</f>
        <v>99180.518616126035</v>
      </c>
      <c r="L33">
        <f>IF(C33='Cash Flow Calculator'!$B$41,'Cash Flow Calculator'!$B$38,0)</f>
        <v>0</v>
      </c>
      <c r="M33">
        <f>IF(C33='Cash Flow Calculator'!$B$47,'Cash Flow Calculator'!$B$44,0)</f>
        <v>0</v>
      </c>
    </row>
    <row r="34" spans="1:13">
      <c r="C34" s="3">
        <v>30</v>
      </c>
      <c r="D34" s="7">
        <f t="shared" si="0"/>
        <v>221416.35617520136</v>
      </c>
      <c r="E34" s="7">
        <f>'Cash Flow Calculator'!$B$8/12*D34</f>
        <v>784.18292812050493</v>
      </c>
      <c r="F34" s="7">
        <f>'Cash Flow Calculator'!$D$8-E34</f>
        <v>1111.5586678748627</v>
      </c>
      <c r="G34" s="11">
        <f>F34/'Cash Flow Calculator'!$D$8</f>
        <v>0.58634503258406045</v>
      </c>
      <c r="H34" s="11"/>
      <c r="I34" s="12">
        <f>'Cash Flow Calculator'!$B$5-D34</f>
        <v>93583.643824798637</v>
      </c>
      <c r="J34" s="11">
        <f>I34/'Cash Flow Calculator'!$B$5</f>
        <v>0.29709093277713855</v>
      </c>
      <c r="K34" s="7">
        <f>((1+C34/12*'Cash Flow Calculator'!$B$35)*'Cash Flow Calculator'!$B$5)*J34</f>
        <v>100602.41711165853</v>
      </c>
      <c r="L34">
        <f>IF(C34='Cash Flow Calculator'!$B$41,'Cash Flow Calculator'!$B$38,0)</f>
        <v>0</v>
      </c>
      <c r="M34">
        <f>IF(C34='Cash Flow Calculator'!$B$47,'Cash Flow Calculator'!$B$44,0)</f>
        <v>0</v>
      </c>
    </row>
    <row r="35" spans="1:13">
      <c r="C35" s="3">
        <v>31</v>
      </c>
      <c r="D35" s="7">
        <f t="shared" si="0"/>
        <v>220304.7975073265</v>
      </c>
      <c r="E35" s="7">
        <f>'Cash Flow Calculator'!$B$8/12*D35</f>
        <v>780.24615783844808</v>
      </c>
      <c r="F35" s="7">
        <f>'Cash Flow Calculator'!$D$8-E35</f>
        <v>1115.4954381569196</v>
      </c>
      <c r="G35" s="11">
        <f>F35/'Cash Flow Calculator'!$D$8</f>
        <v>0.5884216712411291</v>
      </c>
      <c r="H35" s="11"/>
      <c r="I35" s="12">
        <f>'Cash Flow Calculator'!$B$5-D35</f>
        <v>94695.202492673503</v>
      </c>
      <c r="J35" s="11">
        <f>I35/'Cash Flow Calculator'!$B$5</f>
        <v>0.30061969045293174</v>
      </c>
      <c r="K35" s="7">
        <f>((1+C35/12*'Cash Flow Calculator'!$B$35)*'Cash Flow Calculator'!$B$5)*J35</f>
        <v>102034.08068585568</v>
      </c>
      <c r="L35">
        <f>IF(C35='Cash Flow Calculator'!$B$41,'Cash Flow Calculator'!$B$38,0)</f>
        <v>0</v>
      </c>
      <c r="M35">
        <f>IF(C35='Cash Flow Calculator'!$B$47,'Cash Flow Calculator'!$B$44,0)</f>
        <v>0</v>
      </c>
    </row>
    <row r="36" spans="1:13">
      <c r="C36" s="3">
        <v>32</v>
      </c>
      <c r="D36" s="7">
        <f t="shared" si="0"/>
        <v>219189.30206916959</v>
      </c>
      <c r="E36" s="7">
        <f>'Cash Flow Calculator'!$B$8/12*D36</f>
        <v>776.29544482830897</v>
      </c>
      <c r="F36" s="7">
        <f>'Cash Flow Calculator'!$D$8-E36</f>
        <v>1119.4461511670588</v>
      </c>
      <c r="G36" s="11">
        <f>F36/'Cash Flow Calculator'!$D$8</f>
        <v>0.59050566466010812</v>
      </c>
      <c r="H36" s="11"/>
      <c r="I36" s="12">
        <f>'Cash Flow Calculator'!$B$5-D36</f>
        <v>95810.697930830414</v>
      </c>
      <c r="J36" s="11">
        <f>I36/'Cash Flow Calculator'!$B$5</f>
        <v>0.30416094581216002</v>
      </c>
      <c r="K36" s="7">
        <f>((1+C36/12*'Cash Flow Calculator'!$B$35)*'Cash Flow Calculator'!$B$5)*J36</f>
        <v>103475.55376529683</v>
      </c>
      <c r="L36">
        <f>IF(C36='Cash Flow Calculator'!$B$41,'Cash Flow Calculator'!$B$38,0)</f>
        <v>0</v>
      </c>
      <c r="M36">
        <f>IF(C36='Cash Flow Calculator'!$B$47,'Cash Flow Calculator'!$B$44,0)</f>
        <v>0</v>
      </c>
    </row>
    <row r="37" spans="1:13">
      <c r="C37" s="3">
        <v>33</v>
      </c>
      <c r="D37" s="7">
        <f t="shared" si="0"/>
        <v>218069.85591800252</v>
      </c>
      <c r="E37" s="7">
        <f>'Cash Flow Calculator'!$B$8/12*D37</f>
        <v>772.33073970959231</v>
      </c>
      <c r="F37" s="7">
        <f>'Cash Flow Calculator'!$D$8-E37</f>
        <v>1123.4108562857755</v>
      </c>
      <c r="G37" s="11">
        <f>F37/'Cash Flow Calculator'!$D$8</f>
        <v>0.59259703888911264</v>
      </c>
      <c r="H37" s="11"/>
      <c r="I37" s="12">
        <f>'Cash Flow Calculator'!$B$5-D37</f>
        <v>96930.144081997481</v>
      </c>
      <c r="J37" s="11">
        <f>I37/'Cash Flow Calculator'!$B$5</f>
        <v>0.30771474311745234</v>
      </c>
      <c r="K37" s="7">
        <f>((1+C37/12*'Cash Flow Calculator'!$B$35)*'Cash Flow Calculator'!$B$5)*J37</f>
        <v>104926.88096876229</v>
      </c>
      <c r="L37">
        <f>IF(C37='Cash Flow Calculator'!$B$41,'Cash Flow Calculator'!$B$38,0)</f>
        <v>0</v>
      </c>
      <c r="M37">
        <f>IF(C37='Cash Flow Calculator'!$B$47,'Cash Flow Calculator'!$B$44,0)</f>
        <v>0</v>
      </c>
    </row>
    <row r="38" spans="1:13">
      <c r="C38" s="3">
        <v>34</v>
      </c>
      <c r="D38" s="7">
        <f t="shared" si="0"/>
        <v>216946.44506171675</v>
      </c>
      <c r="E38" s="7">
        <f>'Cash Flow Calculator'!$B$8/12*D38</f>
        <v>768.35199292691357</v>
      </c>
      <c r="F38" s="7">
        <f>'Cash Flow Calculator'!$D$8-E38</f>
        <v>1127.3896030684541</v>
      </c>
      <c r="G38" s="11">
        <f>F38/'Cash Flow Calculator'!$D$8</f>
        <v>0.59469582006851152</v>
      </c>
      <c r="H38" s="11"/>
      <c r="I38" s="12">
        <f>'Cash Flow Calculator'!$B$5-D38</f>
        <v>98053.554938283254</v>
      </c>
      <c r="J38" s="11">
        <f>I38/'Cash Flow Calculator'!$B$5</f>
        <v>0.3112811267882008</v>
      </c>
      <c r="K38" s="7">
        <f>((1+C38/12*'Cash Flow Calculator'!$B$35)*'Cash Flow Calculator'!$B$5)*J38</f>
        <v>106388.10710803732</v>
      </c>
      <c r="L38">
        <f>IF(C38='Cash Flow Calculator'!$B$41,'Cash Flow Calculator'!$B$38,0)</f>
        <v>0</v>
      </c>
      <c r="M38">
        <f>IF(C38='Cash Flow Calculator'!$B$47,'Cash Flow Calculator'!$B$44,0)</f>
        <v>0</v>
      </c>
    </row>
    <row r="39" spans="1:13">
      <c r="C39" s="3">
        <v>35</v>
      </c>
      <c r="D39" s="7">
        <f t="shared" si="0"/>
        <v>215819.0554586483</v>
      </c>
      <c r="E39" s="7">
        <f>'Cash Flow Calculator'!$B$8/12*D39</f>
        <v>764.35915474937951</v>
      </c>
      <c r="F39" s="7">
        <f>'Cash Flow Calculator'!$D$8-E39</f>
        <v>1131.3824412459883</v>
      </c>
      <c r="G39" s="11">
        <f>F39/'Cash Flow Calculator'!$D$8</f>
        <v>0.59680203443125424</v>
      </c>
      <c r="H39" s="11"/>
      <c r="I39" s="12">
        <f>'Cash Flow Calculator'!$B$5-D39</f>
        <v>99180.944541351695</v>
      </c>
      <c r="J39" s="11">
        <f>I39/'Cash Flow Calculator'!$B$5</f>
        <v>0.31486014140111651</v>
      </c>
      <c r="K39" s="7">
        <f>((1+C39/12*'Cash Flow Calculator'!$B$35)*'Cash Flow Calculator'!$B$5)*J39</f>
        <v>107859.27718871998</v>
      </c>
      <c r="L39">
        <f>IF(C39='Cash Flow Calculator'!$B$41,'Cash Flow Calculator'!$B$38,0)</f>
        <v>0</v>
      </c>
      <c r="M39">
        <f>IF(C39='Cash Flow Calculator'!$B$47,'Cash Flow Calculator'!$B$44,0)</f>
        <v>0</v>
      </c>
    </row>
    <row r="40" spans="1:13">
      <c r="C40" s="3">
        <v>36</v>
      </c>
      <c r="D40" s="7">
        <f t="shared" si="0"/>
        <v>214687.67301740233</v>
      </c>
      <c r="E40" s="7">
        <f>'Cash Flow Calculator'!$B$8/12*D40</f>
        <v>760.35217526996666</v>
      </c>
      <c r="F40" s="7">
        <f>'Cash Flow Calculator'!$D$8-E40</f>
        <v>1135.3894207254011</v>
      </c>
      <c r="G40" s="11">
        <f>F40/'Cash Flow Calculator'!$D$8</f>
        <v>0.59891570830319818</v>
      </c>
      <c r="H40" s="11"/>
      <c r="I40" s="12">
        <f>'Cash Flow Calculator'!$B$5-D40</f>
        <v>100312.32698259767</v>
      </c>
      <c r="J40" s="11">
        <f>I40/'Cash Flow Calculator'!$B$5</f>
        <v>0.31845183169078628</v>
      </c>
      <c r="K40" s="7">
        <f>((1+C40/12*'Cash Flow Calculator'!$B$35)*'Cash Flow Calculator'!$B$5)*J40</f>
        <v>109340.43641103146</v>
      </c>
      <c r="L40">
        <f>IF(C40='Cash Flow Calculator'!$B$41,'Cash Flow Calculator'!$B$38,0)</f>
        <v>0</v>
      </c>
      <c r="M40">
        <f>IF(C40='Cash Flow Calculator'!$B$47,'Cash Flow Calculator'!$B$44,0)</f>
        <v>0</v>
      </c>
    </row>
    <row r="41" spans="1:13">
      <c r="A41" s="3"/>
      <c r="B41" s="3" t="s">
        <v>52</v>
      </c>
      <c r="C41" s="3">
        <v>37</v>
      </c>
      <c r="D41" s="7">
        <f t="shared" si="0"/>
        <v>213552.28359667692</v>
      </c>
      <c r="E41" s="7">
        <f>'Cash Flow Calculator'!$B$8/12*D41</f>
        <v>756.3310044048975</v>
      </c>
      <c r="F41" s="7">
        <f>'Cash Flow Calculator'!$D$8-E41</f>
        <v>1139.4105915904702</v>
      </c>
      <c r="G41" s="11">
        <f>F41/'Cash Flow Calculator'!$D$8</f>
        <v>0.6010368681034387</v>
      </c>
      <c r="H41" s="11"/>
      <c r="I41" s="12">
        <f>'Cash Flow Calculator'!$B$5-D41</f>
        <v>101447.71640332308</v>
      </c>
      <c r="J41" s="11">
        <f>I41/'Cash Flow Calculator'!$B$5</f>
        <v>0.32205624255023202</v>
      </c>
      <c r="K41" s="7">
        <f>((1+C41/12*'Cash Flow Calculator'!$B$35)*'Cash Flow Calculator'!$B$5)*J41</f>
        <v>110831.63017063047</v>
      </c>
      <c r="L41">
        <f>IF(C41='Cash Flow Calculator'!$B$41,'Cash Flow Calculator'!$B$38,0)</f>
        <v>0</v>
      </c>
      <c r="M41">
        <f>IF(C41='Cash Flow Calculator'!$B$47,'Cash Flow Calculator'!$B$44,0)</f>
        <v>0</v>
      </c>
    </row>
    <row r="42" spans="1:13">
      <c r="C42" s="3">
        <v>38</v>
      </c>
      <c r="D42" s="7">
        <f t="shared" si="0"/>
        <v>212412.87300508644</v>
      </c>
      <c r="E42" s="7">
        <f>'Cash Flow Calculator'!$B$8/12*D42</f>
        <v>752.29559189301449</v>
      </c>
      <c r="F42" s="7">
        <f>'Cash Flow Calculator'!$D$8-E42</f>
        <v>1143.4460041023533</v>
      </c>
      <c r="G42" s="11">
        <f>F42/'Cash Flow Calculator'!$D$8</f>
        <v>0.60316554034463843</v>
      </c>
      <c r="H42" s="11"/>
      <c r="I42" s="12">
        <f>'Cash Flow Calculator'!$B$5-D42</f>
        <v>102587.12699491356</v>
      </c>
      <c r="J42" s="11">
        <f>I42/'Cash Flow Calculator'!$B$5</f>
        <v>0.32567341903147162</v>
      </c>
      <c r="K42" s="7">
        <f>((1+C42/12*'Cash Flow Calculator'!$B$35)*'Cash Flow Calculator'!$B$5)*J42</f>
        <v>112332.90405943035</v>
      </c>
      <c r="L42">
        <f>IF(C42='Cash Flow Calculator'!$B$41,'Cash Flow Calculator'!$B$38,0)</f>
        <v>0</v>
      </c>
      <c r="M42">
        <f>IF(C42='Cash Flow Calculator'!$B$47,'Cash Flow Calculator'!$B$44,0)</f>
        <v>0</v>
      </c>
    </row>
    <row r="43" spans="1:13">
      <c r="C43" s="3">
        <v>39</v>
      </c>
      <c r="D43" s="7">
        <f t="shared" si="0"/>
        <v>211269.42700098408</v>
      </c>
      <c r="E43" s="7">
        <f>'Cash Flow Calculator'!$B$8/12*D43</f>
        <v>748.24588729515199</v>
      </c>
      <c r="F43" s="7">
        <f>'Cash Flow Calculator'!$D$8-E43</f>
        <v>1147.4957087002158</v>
      </c>
      <c r="G43" s="11">
        <f>F43/'Cash Flow Calculator'!$D$8</f>
        <v>0.60530175163335909</v>
      </c>
      <c r="H43" s="11"/>
      <c r="I43" s="12">
        <f>'Cash Flow Calculator'!$B$5-D43</f>
        <v>103730.57299901592</v>
      </c>
      <c r="J43" s="11">
        <f>I43/'Cash Flow Calculator'!$B$5</f>
        <v>0.32930340634608229</v>
      </c>
      <c r="K43" s="7">
        <f>((1+C43/12*'Cash Flow Calculator'!$B$35)*'Cash Flow Calculator'!$B$5)*J43</f>
        <v>113844.30386641997</v>
      </c>
      <c r="L43">
        <f>IF(C43='Cash Flow Calculator'!$B$41,'Cash Flow Calculator'!$B$38,0)</f>
        <v>0</v>
      </c>
      <c r="M43">
        <f>IF(C43='Cash Flow Calculator'!$B$47,'Cash Flow Calculator'!$B$44,0)</f>
        <v>0</v>
      </c>
    </row>
    <row r="44" spans="1:13">
      <c r="C44" s="3">
        <v>40</v>
      </c>
      <c r="D44" s="7">
        <f t="shared" si="0"/>
        <v>210121.93129228387</v>
      </c>
      <c r="E44" s="7">
        <f>'Cash Flow Calculator'!$B$8/12*D44</f>
        <v>744.18183999350549</v>
      </c>
      <c r="F44" s="7">
        <f>'Cash Flow Calculator'!$D$8-E44</f>
        <v>1151.5597560018623</v>
      </c>
      <c r="G44" s="11">
        <f>F44/'Cash Flow Calculator'!$D$8</f>
        <v>0.60744552867039381</v>
      </c>
      <c r="H44" s="11"/>
      <c r="I44" s="12">
        <f>'Cash Flow Calculator'!$B$5-D44</f>
        <v>104878.06870771613</v>
      </c>
      <c r="J44" s="11">
        <f>I44/'Cash Flow Calculator'!$B$5</f>
        <v>0.33294624986576549</v>
      </c>
      <c r="K44" s="7">
        <f>((1+C44/12*'Cash Flow Calculator'!$B$35)*'Cash Flow Calculator'!$B$5)*J44</f>
        <v>115365.87557848774</v>
      </c>
      <c r="L44">
        <f>IF(C44='Cash Flow Calculator'!$B$41,'Cash Flow Calculator'!$B$38,0)</f>
        <v>0</v>
      </c>
      <c r="M44">
        <f>IF(C44='Cash Flow Calculator'!$B$47,'Cash Flow Calculator'!$B$44,0)</f>
        <v>0</v>
      </c>
    </row>
    <row r="45" spans="1:13">
      <c r="C45" s="3">
        <v>41</v>
      </c>
      <c r="D45" s="7">
        <f t="shared" si="0"/>
        <v>208970.37153628201</v>
      </c>
      <c r="E45" s="7">
        <f>'Cash Flow Calculator'!$B$8/12*D45</f>
        <v>740.10339919099886</v>
      </c>
      <c r="F45" s="7">
        <f>'Cash Flow Calculator'!$D$8-E45</f>
        <v>1155.6381968043688</v>
      </c>
      <c r="G45" s="11">
        <f>F45/'Cash Flow Calculator'!$D$8</f>
        <v>0.60959689825110142</v>
      </c>
      <c r="H45" s="11"/>
      <c r="I45" s="12">
        <f>'Cash Flow Calculator'!$B$5-D45</f>
        <v>106029.62846371799</v>
      </c>
      <c r="J45" s="11">
        <f>I45/'Cash Flow Calculator'!$B$5</f>
        <v>0.33660199512291428</v>
      </c>
      <c r="K45" s="7">
        <f>((1+C45/12*'Cash Flow Calculator'!$B$35)*'Cash Flow Calculator'!$B$5)*J45</f>
        <v>116897.6653812491</v>
      </c>
      <c r="L45">
        <f>IF(C45='Cash Flow Calculator'!$B$41,'Cash Flow Calculator'!$B$38,0)</f>
        <v>0</v>
      </c>
      <c r="M45">
        <f>IF(C45='Cash Flow Calculator'!$B$47,'Cash Flow Calculator'!$B$44,0)</f>
        <v>0</v>
      </c>
    </row>
    <row r="46" spans="1:13">
      <c r="C46" s="3">
        <v>42</v>
      </c>
      <c r="D46" s="7">
        <f t="shared" si="0"/>
        <v>207814.73333947765</v>
      </c>
      <c r="E46" s="7">
        <f>'Cash Flow Calculator'!$B$8/12*D46</f>
        <v>736.01051391065005</v>
      </c>
      <c r="F46" s="7">
        <f>'Cash Flow Calculator'!$D$8-E46</f>
        <v>1159.7310820847179</v>
      </c>
      <c r="G46" s="11">
        <f>F46/'Cash Flow Calculator'!$D$8</f>
        <v>0.61175588726574082</v>
      </c>
      <c r="H46" s="11"/>
      <c r="I46" s="12">
        <f>'Cash Flow Calculator'!$B$5-D46</f>
        <v>107185.26666052235</v>
      </c>
      <c r="J46" s="11">
        <f>I46/'Cash Flow Calculator'!$B$5</f>
        <v>0.34027068781118208</v>
      </c>
      <c r="K46" s="7">
        <f>((1+C46/12*'Cash Flow Calculator'!$B$35)*'Cash Flow Calculator'!$B$5)*J46</f>
        <v>118439.7196598772</v>
      </c>
      <c r="L46">
        <f>IF(C46='Cash Flow Calculator'!$B$41,'Cash Flow Calculator'!$B$38,0)</f>
        <v>0</v>
      </c>
      <c r="M46">
        <f>IF(C46='Cash Flow Calculator'!$B$47,'Cash Flow Calculator'!$B$44,0)</f>
        <v>0</v>
      </c>
    </row>
    <row r="47" spans="1:13">
      <c r="C47" s="3">
        <v>43</v>
      </c>
      <c r="D47" s="7">
        <f t="shared" si="0"/>
        <v>206655.00225739295</v>
      </c>
      <c r="E47" s="7">
        <f>'Cash Flow Calculator'!$B$8/12*D47</f>
        <v>731.90313299493346</v>
      </c>
      <c r="F47" s="7">
        <f>'Cash Flow Calculator'!$D$8-E47</f>
        <v>1163.8384630004343</v>
      </c>
      <c r="G47" s="11">
        <f>F47/'Cash Flow Calculator'!$D$8</f>
        <v>0.61392252269980685</v>
      </c>
      <c r="H47" s="11"/>
      <c r="I47" s="12">
        <f>'Cash Flow Calculator'!$B$5-D47</f>
        <v>108344.99774260705</v>
      </c>
      <c r="J47" s="11">
        <f>I47/'Cash Flow Calculator'!$B$5</f>
        <v>0.34395237378605414</v>
      </c>
      <c r="K47" s="7">
        <f>((1+C47/12*'Cash Flow Calculator'!$B$35)*'Cash Flow Calculator'!$B$5)*J47</f>
        <v>119992.08499993732</v>
      </c>
      <c r="L47">
        <f>IF(C47='Cash Flow Calculator'!$B$41,'Cash Flow Calculator'!$B$38,0)</f>
        <v>0</v>
      </c>
      <c r="M47">
        <f>IF(C47='Cash Flow Calculator'!$B$47,'Cash Flow Calculator'!$B$44,0)</f>
        <v>0</v>
      </c>
    </row>
    <row r="48" spans="1:13">
      <c r="C48" s="3">
        <v>44</v>
      </c>
      <c r="D48" s="7">
        <f t="shared" si="0"/>
        <v>205491.16379439252</v>
      </c>
      <c r="E48" s="7">
        <f>'Cash Flow Calculator'!$B$8/12*D48</f>
        <v>727.7812051051402</v>
      </c>
      <c r="F48" s="7">
        <f>'Cash Flow Calculator'!$D$8-E48</f>
        <v>1167.9603908902277</v>
      </c>
      <c r="G48" s="11">
        <f>F48/'Cash Flow Calculator'!$D$8</f>
        <v>0.61609683163436879</v>
      </c>
      <c r="H48" s="11"/>
      <c r="I48" s="12">
        <f>'Cash Flow Calculator'!$B$5-D48</f>
        <v>109508.83620560748</v>
      </c>
      <c r="J48" s="11">
        <f>I48/'Cash Flow Calculator'!$B$5</f>
        <v>0.34764709906542057</v>
      </c>
      <c r="K48" s="7">
        <f>((1+C48/12*'Cash Flow Calculator'!$B$35)*'Cash Flow Calculator'!$B$5)*J48</f>
        <v>121554.80818822428</v>
      </c>
      <c r="L48">
        <f>IF(C48='Cash Flow Calculator'!$B$41,'Cash Flow Calculator'!$B$38,0)</f>
        <v>0</v>
      </c>
      <c r="M48">
        <f>IF(C48='Cash Flow Calculator'!$B$47,'Cash Flow Calculator'!$B$44,0)</f>
        <v>0</v>
      </c>
    </row>
    <row r="49" spans="1:13">
      <c r="C49" s="3">
        <v>45</v>
      </c>
      <c r="D49" s="7">
        <f t="shared" si="0"/>
        <v>204323.2034035023</v>
      </c>
      <c r="E49" s="7">
        <f>'Cash Flow Calculator'!$B$8/12*D49</f>
        <v>723.64467872073737</v>
      </c>
      <c r="F49" s="7">
        <f>'Cash Flow Calculator'!$D$8-E49</f>
        <v>1172.0969172746304</v>
      </c>
      <c r="G49" s="11">
        <f>F49/'Cash Flow Calculator'!$D$8</f>
        <v>0.61827884124640708</v>
      </c>
      <c r="H49" s="11"/>
      <c r="I49" s="12">
        <f>'Cash Flow Calculator'!$B$5-D49</f>
        <v>110676.7965964977</v>
      </c>
      <c r="J49" s="11">
        <f>I49/'Cash Flow Calculator'!$B$5</f>
        <v>0.35135490983015144</v>
      </c>
      <c r="K49" s="7">
        <f>((1+C49/12*'Cash Flow Calculator'!$B$35)*'Cash Flow Calculator'!$B$5)*J49</f>
        <v>123127.93621360369</v>
      </c>
      <c r="L49">
        <f>IF(C49='Cash Flow Calculator'!$B$41,'Cash Flow Calculator'!$B$38,0)</f>
        <v>0</v>
      </c>
      <c r="M49">
        <f>IF(C49='Cash Flow Calculator'!$B$47,'Cash Flow Calculator'!$B$44,0)</f>
        <v>0</v>
      </c>
    </row>
    <row r="50" spans="1:13">
      <c r="C50" s="3">
        <v>46</v>
      </c>
      <c r="D50" s="7">
        <f t="shared" si="0"/>
        <v>203151.10648622765</v>
      </c>
      <c r="E50" s="7">
        <f>'Cash Flow Calculator'!$B$8/12*D50</f>
        <v>719.49350213872299</v>
      </c>
      <c r="F50" s="7">
        <f>'Cash Flow Calculator'!$D$8-E50</f>
        <v>1176.2480938566448</v>
      </c>
      <c r="G50" s="11">
        <f>F50/'Cash Flow Calculator'!$D$8</f>
        <v>0.62046857880915485</v>
      </c>
      <c r="H50" s="11"/>
      <c r="I50" s="12">
        <f>'Cash Flow Calculator'!$B$5-D50</f>
        <v>111848.89351377235</v>
      </c>
      <c r="J50" s="11">
        <f>I50/'Cash Flow Calculator'!$B$5</f>
        <v>0.3550758524246741</v>
      </c>
      <c r="K50" s="7">
        <f>((1+C50/12*'Cash Flow Calculator'!$B$35)*'Cash Flow Calculator'!$B$5)*J50</f>
        <v>124711.51626785616</v>
      </c>
      <c r="L50">
        <f>IF(C50='Cash Flow Calculator'!$B$41,'Cash Flow Calculator'!$B$38,0)</f>
        <v>0</v>
      </c>
      <c r="M50">
        <f>IF(C50='Cash Flow Calculator'!$B$47,'Cash Flow Calculator'!$B$44,0)</f>
        <v>0</v>
      </c>
    </row>
    <row r="51" spans="1:13">
      <c r="C51" s="3">
        <v>47</v>
      </c>
      <c r="D51" s="7">
        <f t="shared" si="0"/>
        <v>201974.85839237101</v>
      </c>
      <c r="E51" s="7">
        <f>'Cash Flow Calculator'!$B$8/12*D51</f>
        <v>715.32762347298069</v>
      </c>
      <c r="F51" s="7">
        <f>'Cash Flow Calculator'!$D$8-E51</f>
        <v>1180.4139725223872</v>
      </c>
      <c r="G51" s="11">
        <f>F51/'Cash Flow Calculator'!$D$8</f>
        <v>0.62266607169243726</v>
      </c>
      <c r="H51" s="11"/>
      <c r="I51" s="12">
        <f>'Cash Flow Calculator'!$B$5-D51</f>
        <v>113025.14160762899</v>
      </c>
      <c r="J51" s="11">
        <f>I51/'Cash Flow Calculator'!$B$5</f>
        <v>0.35880997335755233</v>
      </c>
      <c r="K51" s="7">
        <f>((1+C51/12*'Cash Flow Calculator'!$B$35)*'Cash Flow Calculator'!$B$5)*J51</f>
        <v>126305.59574652539</v>
      </c>
      <c r="L51">
        <f>IF(C51='Cash Flow Calculator'!$B$41,'Cash Flow Calculator'!$B$38,0)</f>
        <v>0</v>
      </c>
      <c r="M51">
        <f>IF(C51='Cash Flow Calculator'!$B$47,'Cash Flow Calculator'!$B$44,0)</f>
        <v>0</v>
      </c>
    </row>
    <row r="52" spans="1:13">
      <c r="C52" s="3">
        <v>48</v>
      </c>
      <c r="D52" s="7">
        <f t="shared" si="0"/>
        <v>200794.44441984862</v>
      </c>
      <c r="E52" s="7">
        <f>'Cash Flow Calculator'!$B$8/12*D52</f>
        <v>711.14699065363061</v>
      </c>
      <c r="F52" s="7">
        <f>'Cash Flow Calculator'!$D$8-E52</f>
        <v>1184.5946053417372</v>
      </c>
      <c r="G52" s="11">
        <f>F52/'Cash Flow Calculator'!$D$8</f>
        <v>0.62487134736301464</v>
      </c>
      <c r="H52" s="11"/>
      <c r="I52" s="12">
        <f>'Cash Flow Calculator'!$B$5-D52</f>
        <v>114205.55558015138</v>
      </c>
      <c r="J52" s="11">
        <f>I52/'Cash Flow Calculator'!$B$5</f>
        <v>0.36255731930206786</v>
      </c>
      <c r="K52" s="7">
        <f>((1+C52/12*'Cash Flow Calculator'!$B$35)*'Cash Flow Calculator'!$B$5)*J52</f>
        <v>127910.22224976956</v>
      </c>
      <c r="L52">
        <f>IF(C52='Cash Flow Calculator'!$B$41,'Cash Flow Calculator'!$B$38,0)</f>
        <v>0</v>
      </c>
      <c r="M52">
        <f>IF(C52='Cash Flow Calculator'!$B$47,'Cash Flow Calculator'!$B$44,0)</f>
        <v>0</v>
      </c>
    </row>
    <row r="53" spans="1:13">
      <c r="A53" s="3"/>
      <c r="B53" s="3" t="s">
        <v>53</v>
      </c>
      <c r="C53" s="3">
        <v>49</v>
      </c>
      <c r="D53" s="7">
        <f t="shared" si="0"/>
        <v>199609.84981450689</v>
      </c>
      <c r="E53" s="7">
        <f>'Cash Flow Calculator'!$B$8/12*D53</f>
        <v>706.95155142637861</v>
      </c>
      <c r="F53" s="7">
        <f>'Cash Flow Calculator'!$D$8-E53</f>
        <v>1188.7900445689893</v>
      </c>
      <c r="G53" s="11">
        <f>F53/'Cash Flow Calculator'!$D$8</f>
        <v>0.62708443338492537</v>
      </c>
      <c r="H53" s="11"/>
      <c r="I53" s="12">
        <f>'Cash Flow Calculator'!$B$5-D53</f>
        <v>115390.15018549311</v>
      </c>
      <c r="J53" s="11">
        <f>I53/'Cash Flow Calculator'!$B$5</f>
        <v>0.36631793709680355</v>
      </c>
      <c r="K53" s="7">
        <f>((1+C53/12*'Cash Flow Calculator'!$B$35)*'Cash Flow Calculator'!$B$5)*J53</f>
        <v>129525.44358321602</v>
      </c>
      <c r="L53">
        <f>IF(C53='Cash Flow Calculator'!$B$41,'Cash Flow Calculator'!$B$38,0)</f>
        <v>0</v>
      </c>
      <c r="M53">
        <f>IF(C53='Cash Flow Calculator'!$B$47,'Cash Flow Calculator'!$B$44,0)</f>
        <v>0</v>
      </c>
    </row>
    <row r="54" spans="1:13">
      <c r="C54" s="3">
        <v>50</v>
      </c>
      <c r="D54" s="7">
        <f t="shared" si="0"/>
        <v>198421.05976993788</v>
      </c>
      <c r="E54" s="7">
        <f>'Cash Flow Calculator'!$B$8/12*D54</f>
        <v>702.74125335186341</v>
      </c>
      <c r="F54" s="7">
        <f>'Cash Flow Calculator'!$D$8-E54</f>
        <v>1193.0003426435044</v>
      </c>
      <c r="G54" s="11">
        <f>F54/'Cash Flow Calculator'!$D$8</f>
        <v>0.62930535741983029</v>
      </c>
      <c r="H54" s="11"/>
      <c r="I54" s="12">
        <f>'Cash Flow Calculator'!$B$5-D54</f>
        <v>116578.94023006212</v>
      </c>
      <c r="J54" s="11">
        <f>I54/'Cash Flow Calculator'!$B$5</f>
        <v>0.37009187374622893</v>
      </c>
      <c r="K54" s="7">
        <f>((1+C54/12*'Cash Flow Calculator'!$B$35)*'Cash Flow Calculator'!$B$5)*J54</f>
        <v>131151.30775881986</v>
      </c>
      <c r="L54">
        <f>IF(C54='Cash Flow Calculator'!$B$41,'Cash Flow Calculator'!$B$38,0)</f>
        <v>0</v>
      </c>
      <c r="M54">
        <f>IF(C54='Cash Flow Calculator'!$B$47,'Cash Flow Calculator'!$B$44,0)</f>
        <v>0</v>
      </c>
    </row>
    <row r="55" spans="1:13">
      <c r="C55" s="3">
        <v>51</v>
      </c>
      <c r="D55" s="7">
        <f t="shared" si="0"/>
        <v>197228.05942729439</v>
      </c>
      <c r="E55" s="7">
        <f>'Cash Flow Calculator'!$B$8/12*D55</f>
        <v>698.516043805001</v>
      </c>
      <c r="F55" s="7">
        <f>'Cash Flow Calculator'!$D$8-E55</f>
        <v>1197.2255521903667</v>
      </c>
      <c r="G55" s="11">
        <f>F55/'Cash Flow Calculator'!$D$8</f>
        <v>0.63153414722735879</v>
      </c>
      <c r="H55" s="11"/>
      <c r="I55" s="12">
        <f>'Cash Flow Calculator'!$B$5-D55</f>
        <v>117771.94057270561</v>
      </c>
      <c r="J55" s="11">
        <f>I55/'Cash Flow Calculator'!$B$5</f>
        <v>0.37387917642128765</v>
      </c>
      <c r="K55" s="7">
        <f>((1+C55/12*'Cash Flow Calculator'!$B$35)*'Cash Flow Calculator'!$B$5)*J55</f>
        <v>132787.86299572556</v>
      </c>
      <c r="L55">
        <f>IF(C55='Cash Flow Calculator'!$B$41,'Cash Flow Calculator'!$B$38,0)</f>
        <v>0</v>
      </c>
      <c r="M55">
        <f>IF(C55='Cash Flow Calculator'!$B$47,'Cash Flow Calculator'!$B$44,0)</f>
        <v>0</v>
      </c>
    </row>
    <row r="56" spans="1:13">
      <c r="C56" s="3">
        <v>52</v>
      </c>
      <c r="D56" s="7">
        <f t="shared" si="0"/>
        <v>196030.83387510403</v>
      </c>
      <c r="E56" s="7">
        <f>'Cash Flow Calculator'!$B$8/12*D56</f>
        <v>694.27586997432684</v>
      </c>
      <c r="F56" s="7">
        <f>'Cash Flow Calculator'!$D$8-E56</f>
        <v>1201.4657260210411</v>
      </c>
      <c r="G56" s="11">
        <f>F56/'Cash Flow Calculator'!$D$8</f>
        <v>0.6337708306654557</v>
      </c>
      <c r="H56" s="11"/>
      <c r="I56" s="12">
        <f>'Cash Flow Calculator'!$B$5-D56</f>
        <v>118969.16612489597</v>
      </c>
      <c r="J56" s="11">
        <f>I56/'Cash Flow Calculator'!$B$5</f>
        <v>0.37767989245998723</v>
      </c>
      <c r="K56" s="7">
        <f>((1+C56/12*'Cash Flow Calculator'!$B$35)*'Cash Flow Calculator'!$B$5)*J56</f>
        <v>134435.15772113245</v>
      </c>
      <c r="L56">
        <f>IF(C56='Cash Flow Calculator'!$B$41,'Cash Flow Calculator'!$B$38,0)</f>
        <v>0</v>
      </c>
      <c r="M56">
        <f>IF(C56='Cash Flow Calculator'!$B$47,'Cash Flow Calculator'!$B$44,0)</f>
        <v>0</v>
      </c>
    </row>
    <row r="57" spans="1:13">
      <c r="C57" s="3">
        <v>53</v>
      </c>
      <c r="D57" s="7">
        <f t="shared" si="0"/>
        <v>194829.36814908299</v>
      </c>
      <c r="E57" s="7">
        <f>'Cash Flow Calculator'!$B$8/12*D57</f>
        <v>690.02067886133568</v>
      </c>
      <c r="F57" s="7">
        <f>'Cash Flow Calculator'!$D$8-E57</f>
        <v>1205.7209171340321</v>
      </c>
      <c r="G57" s="11">
        <f>F57/'Cash Flow Calculator'!$D$8</f>
        <v>0.63601543569072916</v>
      </c>
      <c r="H57" s="11"/>
      <c r="I57" s="12">
        <f>'Cash Flow Calculator'!$B$5-D57</f>
        <v>120170.63185091701</v>
      </c>
      <c r="J57" s="11">
        <f>I57/'Cash Flow Calculator'!$B$5</f>
        <v>0.38149406936799052</v>
      </c>
      <c r="K57" s="7">
        <f>((1+C57/12*'Cash Flow Calculator'!$B$35)*'Cash Flow Calculator'!$B$5)*J57</f>
        <v>136093.24057116351</v>
      </c>
      <c r="L57">
        <f>IF(C57='Cash Flow Calculator'!$B$41,'Cash Flow Calculator'!$B$38,0)</f>
        <v>0</v>
      </c>
      <c r="M57">
        <f>IF(C57='Cash Flow Calculator'!$B$47,'Cash Flow Calculator'!$B$44,0)</f>
        <v>0</v>
      </c>
    </row>
    <row r="58" spans="1:13">
      <c r="C58" s="3">
        <v>54</v>
      </c>
      <c r="D58" s="7">
        <f t="shared" si="0"/>
        <v>193623.64723194897</v>
      </c>
      <c r="E58" s="7">
        <f>'Cash Flow Calculator'!$B$8/12*D58</f>
        <v>685.75041727981932</v>
      </c>
      <c r="F58" s="7">
        <f>'Cash Flow Calculator'!$D$8-E58</f>
        <v>1209.9911787155484</v>
      </c>
      <c r="G58" s="11">
        <f>F58/'Cash Flow Calculator'!$D$8</f>
        <v>0.63826799035880044</v>
      </c>
      <c r="H58" s="11"/>
      <c r="I58" s="12">
        <f>'Cash Flow Calculator'!$B$5-D58</f>
        <v>121376.35276805103</v>
      </c>
      <c r="J58" s="11">
        <f>I58/'Cash Flow Calculator'!$B$5</f>
        <v>0.38532175481920961</v>
      </c>
      <c r="K58" s="7">
        <f>((1+C58/12*'Cash Flow Calculator'!$B$35)*'Cash Flow Calculator'!$B$5)*J58</f>
        <v>137762.16039173791</v>
      </c>
      <c r="L58">
        <f>IF(C58='Cash Flow Calculator'!$B$41,'Cash Flow Calculator'!$B$38,0)</f>
        <v>0</v>
      </c>
      <c r="M58">
        <f>IF(C58='Cash Flow Calculator'!$B$47,'Cash Flow Calculator'!$B$44,0)</f>
        <v>0</v>
      </c>
    </row>
    <row r="59" spans="1:13">
      <c r="C59" s="3">
        <v>55</v>
      </c>
      <c r="D59" s="7">
        <f t="shared" si="0"/>
        <v>192413.65605323343</v>
      </c>
      <c r="E59" s="7">
        <f>'Cash Flow Calculator'!$B$8/12*D59</f>
        <v>681.4650318552018</v>
      </c>
      <c r="F59" s="7">
        <f>'Cash Flow Calculator'!$D$8-E59</f>
        <v>1214.2765641401661</v>
      </c>
      <c r="G59" s="11">
        <f>F59/'Cash Flow Calculator'!$D$8</f>
        <v>0.64052852282465467</v>
      </c>
      <c r="H59" s="11"/>
      <c r="I59" s="12">
        <f>'Cash Flow Calculator'!$B$5-D59</f>
        <v>122586.34394676657</v>
      </c>
      <c r="J59" s="11">
        <f>I59/'Cash Flow Calculator'!$B$5</f>
        <v>0.38916299665640181</v>
      </c>
      <c r="K59" s="7">
        <f>((1+C59/12*'Cash Flow Calculator'!$B$35)*'Cash Flow Calculator'!$B$5)*J59</f>
        <v>139441.96623944698</v>
      </c>
      <c r="L59">
        <f>IF(C59='Cash Flow Calculator'!$B$41,'Cash Flow Calculator'!$B$38,0)</f>
        <v>0</v>
      </c>
      <c r="M59">
        <f>IF(C59='Cash Flow Calculator'!$B$47,'Cash Flow Calculator'!$B$44,0)</f>
        <v>0</v>
      </c>
    </row>
    <row r="60" spans="1:13">
      <c r="C60" s="3">
        <v>56</v>
      </c>
      <c r="D60" s="7">
        <f t="shared" si="0"/>
        <v>191199.37948909326</v>
      </c>
      <c r="E60" s="7">
        <f>'Cash Flow Calculator'!$B$8/12*D60</f>
        <v>677.16446902387202</v>
      </c>
      <c r="F60" s="7">
        <f>'Cash Flow Calculator'!$D$8-E60</f>
        <v>1218.5771269714958</v>
      </c>
      <c r="G60" s="11">
        <f>F60/'Cash Flow Calculator'!$D$8</f>
        <v>0.64279706134299186</v>
      </c>
      <c r="H60" s="11"/>
      <c r="I60" s="12">
        <f>'Cash Flow Calculator'!$B$5-D60</f>
        <v>123800.62051090674</v>
      </c>
      <c r="J60" s="11">
        <f>I60/'Cash Flow Calculator'!$B$5</f>
        <v>0.39301784289176744</v>
      </c>
      <c r="K60" s="7">
        <f>((1+C60/12*'Cash Flow Calculator'!$B$35)*'Cash Flow Calculator'!$B$5)*J60</f>
        <v>141132.7073824337</v>
      </c>
      <c r="L60">
        <f>IF(C60='Cash Flow Calculator'!$B$41,'Cash Flow Calculator'!$B$38,0)</f>
        <v>0</v>
      </c>
      <c r="M60">
        <f>IF(C60='Cash Flow Calculator'!$B$47,'Cash Flow Calculator'!$B$44,0)</f>
        <v>0</v>
      </c>
    </row>
    <row r="61" spans="1:13">
      <c r="C61" s="3">
        <v>57</v>
      </c>
      <c r="D61" s="7">
        <f t="shared" si="0"/>
        <v>189980.80236212176</v>
      </c>
      <c r="E61" s="7">
        <f>'Cash Flow Calculator'!$B$8/12*D61</f>
        <v>672.84867503251462</v>
      </c>
      <c r="F61" s="7">
        <f>'Cash Flow Calculator'!$D$8-E61</f>
        <v>1222.8929209628532</v>
      </c>
      <c r="G61" s="11">
        <f>F61/'Cash Flow Calculator'!$D$8</f>
        <v>0.64507363426858166</v>
      </c>
      <c r="H61" s="11"/>
      <c r="I61" s="12">
        <f>'Cash Flow Calculator'!$B$5-D61</f>
        <v>125019.19763787824</v>
      </c>
      <c r="J61" s="11">
        <f>I61/'Cash Flow Calculator'!$B$5</f>
        <v>0.39688634170754999</v>
      </c>
      <c r="K61" s="7">
        <f>((1+C61/12*'Cash Flow Calculator'!$B$35)*'Cash Flow Calculator'!$B$5)*J61</f>
        <v>142834.43330127589</v>
      </c>
      <c r="L61">
        <f>IF(C61='Cash Flow Calculator'!$B$41,'Cash Flow Calculator'!$B$38,0)</f>
        <v>0</v>
      </c>
      <c r="M61">
        <f>IF(C61='Cash Flow Calculator'!$B$47,'Cash Flow Calculator'!$B$44,0)</f>
        <v>0</v>
      </c>
    </row>
    <row r="62" spans="1:13">
      <c r="C62" s="3">
        <v>58</v>
      </c>
      <c r="D62" s="7">
        <f t="shared" si="0"/>
        <v>188757.9094411589</v>
      </c>
      <c r="E62" s="7">
        <f>'Cash Flow Calculator'!$B$8/12*D62</f>
        <v>668.51759593743782</v>
      </c>
      <c r="F62" s="7">
        <f>'Cash Flow Calculator'!$D$8-E62</f>
        <v>1227.22400005793</v>
      </c>
      <c r="G62" s="11">
        <f>F62/'Cash Flow Calculator'!$D$8</f>
        <v>0.64735827005661628</v>
      </c>
      <c r="H62" s="11"/>
      <c r="I62" s="12">
        <f>'Cash Flow Calculator'!$B$5-D62</f>
        <v>126242.0905588411</v>
      </c>
      <c r="J62" s="11">
        <f>I62/'Cash Flow Calculator'!$B$5</f>
        <v>0.40076854145663843</v>
      </c>
      <c r="K62" s="7">
        <f>((1+C62/12*'Cash Flow Calculator'!$B$35)*'Cash Flow Calculator'!$B$5)*J62</f>
        <v>144547.19368987306</v>
      </c>
      <c r="L62">
        <f>IF(C62='Cash Flow Calculator'!$B$41,'Cash Flow Calculator'!$B$38,0)</f>
        <v>0</v>
      </c>
      <c r="M62">
        <f>IF(C62='Cash Flow Calculator'!$B$47,'Cash Flow Calculator'!$B$44,0)</f>
        <v>0</v>
      </c>
    </row>
    <row r="63" spans="1:13">
      <c r="C63" s="3">
        <v>59</v>
      </c>
      <c r="D63" s="7">
        <f t="shared" si="0"/>
        <v>187530.68544110097</v>
      </c>
      <c r="E63" s="7">
        <f>'Cash Flow Calculator'!$B$8/12*D63</f>
        <v>664.17117760389931</v>
      </c>
      <c r="F63" s="7">
        <f>'Cash Flow Calculator'!$D$8-E63</f>
        <v>1231.5704183914686</v>
      </c>
      <c r="G63" s="11">
        <f>F63/'Cash Flow Calculator'!$D$8</f>
        <v>0.64965099726306685</v>
      </c>
      <c r="H63" s="11"/>
      <c r="I63" s="12">
        <f>'Cash Flow Calculator'!$B$5-D63</f>
        <v>127469.31455889903</v>
      </c>
      <c r="J63" s="11">
        <f>I63/'Cash Flow Calculator'!$B$5</f>
        <v>0.40466449066317151</v>
      </c>
      <c r="K63" s="7">
        <f>((1+C63/12*'Cash Flow Calculator'!$B$35)*'Cash Flow Calculator'!$B$5)*J63</f>
        <v>146271.03845633662</v>
      </c>
      <c r="L63">
        <f>IF(C63='Cash Flow Calculator'!$B$41,'Cash Flow Calculator'!$B$38,0)</f>
        <v>0</v>
      </c>
      <c r="M63">
        <f>IF(C63='Cash Flow Calculator'!$B$47,'Cash Flow Calculator'!$B$44,0)</f>
        <v>0</v>
      </c>
    </row>
    <row r="64" spans="1:13">
      <c r="C64" s="3">
        <v>60</v>
      </c>
      <c r="D64" s="7">
        <f t="shared" si="0"/>
        <v>186299.11502270951</v>
      </c>
      <c r="E64" s="7">
        <f>'Cash Flow Calculator'!$B$8/12*D64</f>
        <v>659.80936570542951</v>
      </c>
      <c r="F64" s="7">
        <f>'Cash Flow Calculator'!$D$8-E64</f>
        <v>1235.9322302899382</v>
      </c>
      <c r="G64" s="11">
        <f>F64/'Cash Flow Calculator'!$D$8</f>
        <v>0.65195184454504007</v>
      </c>
      <c r="H64" s="11"/>
      <c r="I64" s="12">
        <f>'Cash Flow Calculator'!$B$5-D64</f>
        <v>128700.88497729049</v>
      </c>
      <c r="J64" s="11">
        <f>I64/'Cash Flow Calculator'!$B$5</f>
        <v>0.40857423802314441</v>
      </c>
      <c r="K64" s="7">
        <f>((1+C64/12*'Cash Flow Calculator'!$B$35)*'Cash Flow Calculator'!$B$5)*J64</f>
        <v>148006.01772388406</v>
      </c>
      <c r="L64">
        <f>IF(C64='Cash Flow Calculator'!$B$41,'Cash Flow Calculator'!$B$38,0)</f>
        <v>0</v>
      </c>
      <c r="M64">
        <f>IF(C64='Cash Flow Calculator'!$B$47,'Cash Flow Calculator'!$B$44,0)</f>
        <v>0</v>
      </c>
    </row>
    <row r="65" spans="2:13">
      <c r="B65" s="3" t="s">
        <v>54</v>
      </c>
      <c r="C65" s="3">
        <v>61</v>
      </c>
      <c r="D65" s="7">
        <f t="shared" si="0"/>
        <v>185063.18279241957</v>
      </c>
      <c r="E65" s="7">
        <f>'Cash Flow Calculator'!$B$8/12*D65</f>
        <v>655.43210572315263</v>
      </c>
      <c r="F65" s="7">
        <f>'Cash Flow Calculator'!$D$8-E65</f>
        <v>1240.309490272215</v>
      </c>
      <c r="G65" s="11">
        <f>F65/'Cash Flow Calculator'!$D$8</f>
        <v>0.6542608406611371</v>
      </c>
      <c r="H65" s="11"/>
      <c r="I65" s="12">
        <f>'Cash Flow Calculator'!$B$5-D65</f>
        <v>129936.81720758043</v>
      </c>
      <c r="J65" s="11">
        <f>I65/'Cash Flow Calculator'!$B$5</f>
        <v>0.41249783240501725</v>
      </c>
      <c r="K65" s="7">
        <f>((1+C65/12*'Cash Flow Calculator'!$B$35)*'Cash Flow Calculator'!$B$5)*J65</f>
        <v>149752.18183173644</v>
      </c>
      <c r="L65">
        <f>IF(C65='Cash Flow Calculator'!$B$41,'Cash Flow Calculator'!$B$38,0)</f>
        <v>0</v>
      </c>
      <c r="M65">
        <f>IF(C65='Cash Flow Calculator'!$B$47,'Cash Flow Calculator'!$B$44,0)</f>
        <v>0</v>
      </c>
    </row>
    <row r="66" spans="2:13">
      <c r="C66" s="3">
        <v>62</v>
      </c>
      <c r="D66" s="7">
        <f t="shared" si="0"/>
        <v>183822.87330214735</v>
      </c>
      <c r="E66" s="7">
        <f>'Cash Flow Calculator'!$B$8/12*D66</f>
        <v>651.0393429451052</v>
      </c>
      <c r="F66" s="7">
        <f>'Cash Flow Calculator'!$D$8-E66</f>
        <v>1244.7022530502627</v>
      </c>
      <c r="G66" s="11">
        <f>F66/'Cash Flow Calculator'!$D$8</f>
        <v>0.65657801447181208</v>
      </c>
      <c r="H66" s="11"/>
      <c r="I66" s="12">
        <f>'Cash Flow Calculator'!$B$5-D66</f>
        <v>131177.12669785265</v>
      </c>
      <c r="J66" s="11">
        <f>I66/'Cash Flow Calculator'!$B$5</f>
        <v>0.41643532285032586</v>
      </c>
      <c r="K66" s="7">
        <f>((1+C66/12*'Cash Flow Calculator'!$B$35)*'Cash Flow Calculator'!$B$5)*J66</f>
        <v>151509.58133601979</v>
      </c>
      <c r="L66">
        <f>IF(C66='Cash Flow Calculator'!$B$41,'Cash Flow Calculator'!$B$38,0)</f>
        <v>0</v>
      </c>
      <c r="M66">
        <f>IF(C66='Cash Flow Calculator'!$B$47,'Cash Flow Calculator'!$B$44,0)</f>
        <v>0</v>
      </c>
    </row>
    <row r="67" spans="2:13">
      <c r="C67" s="3">
        <v>63</v>
      </c>
      <c r="D67" s="7">
        <f t="shared" si="0"/>
        <v>182578.17104909709</v>
      </c>
      <c r="E67" s="7">
        <f>'Cash Flow Calculator'!$B$8/12*D67</f>
        <v>646.63102246555218</v>
      </c>
      <c r="F67" s="7">
        <f>'Cash Flow Calculator'!$D$8-E67</f>
        <v>1249.1105735298156</v>
      </c>
      <c r="G67" s="11">
        <f>F67/'Cash Flow Calculator'!$D$8</f>
        <v>0.65890339493973304</v>
      </c>
      <c r="H67" s="11"/>
      <c r="I67" s="12">
        <f>'Cash Flow Calculator'!$B$5-D67</f>
        <v>132421.82895090291</v>
      </c>
      <c r="J67" s="11">
        <f>I67/'Cash Flow Calculator'!$B$5</f>
        <v>0.42038675857429497</v>
      </c>
      <c r="K67" s="7">
        <f>((1+C67/12*'Cash Flow Calculator'!$B$35)*'Cash Flow Calculator'!$B$5)*J67</f>
        <v>153278.26701067013</v>
      </c>
      <c r="L67">
        <f>IF(C67='Cash Flow Calculator'!$B$41,'Cash Flow Calculator'!$B$38,0)</f>
        <v>0</v>
      </c>
      <c r="M67">
        <f>IF(C67='Cash Flow Calculator'!$B$47,'Cash Flow Calculator'!$B$44,0)</f>
        <v>0</v>
      </c>
    </row>
    <row r="68" spans="2:13">
      <c r="C68" s="3">
        <v>64</v>
      </c>
      <c r="D68" s="7">
        <f t="shared" si="0"/>
        <v>181329.06047556727</v>
      </c>
      <c r="E68" s="7">
        <f>'Cash Flow Calculator'!$B$8/12*D68</f>
        <v>642.2070891843008</v>
      </c>
      <c r="F68" s="7">
        <f>'Cash Flow Calculator'!$D$8-E68</f>
        <v>1253.5345068110669</v>
      </c>
      <c r="G68" s="11">
        <f>F68/'Cash Flow Calculator'!$D$8</f>
        <v>0.66123701113014444</v>
      </c>
      <c r="H68" s="11"/>
      <c r="I68" s="12">
        <f>'Cash Flow Calculator'!$B$5-D68</f>
        <v>133670.93952443273</v>
      </c>
      <c r="J68" s="11">
        <f>I68/'Cash Flow Calculator'!$B$5</f>
        <v>0.4243521889664531</v>
      </c>
      <c r="K68" s="7">
        <f>((1+C68/12*'Cash Flow Calculator'!$B$35)*'Cash Flow Calculator'!$B$5)*J68</f>
        <v>155058.28984834196</v>
      </c>
      <c r="L68">
        <f>IF(C68='Cash Flow Calculator'!$B$41,'Cash Flow Calculator'!$B$38,0)</f>
        <v>0</v>
      </c>
      <c r="M68">
        <f>IF(C68='Cash Flow Calculator'!$B$47,'Cash Flow Calculator'!$B$44,0)</f>
        <v>0</v>
      </c>
    </row>
    <row r="69" spans="2:13">
      <c r="C69" s="3">
        <v>65</v>
      </c>
      <c r="D69" s="7">
        <f t="shared" si="0"/>
        <v>180075.52596875621</v>
      </c>
      <c r="E69" s="7">
        <f>'Cash Flow Calculator'!$B$8/12*D69</f>
        <v>637.76748780601156</v>
      </c>
      <c r="F69" s="7">
        <f>'Cash Flow Calculator'!$D$8-E69</f>
        <v>1257.9741081893562</v>
      </c>
      <c r="G69" s="11">
        <f>F69/'Cash Flow Calculator'!$D$8</f>
        <v>0.66357889221123045</v>
      </c>
      <c r="H69" s="11"/>
      <c r="I69" s="12">
        <f>'Cash Flow Calculator'!$B$5-D69</f>
        <v>134924.47403124379</v>
      </c>
      <c r="J69" s="11">
        <f>I69/'Cash Flow Calculator'!$B$5</f>
        <v>0.42833166359125013</v>
      </c>
      <c r="K69" s="7">
        <f>((1+C69/12*'Cash Flow Calculator'!$B$35)*'Cash Flow Calculator'!$B$5)*J69</f>
        <v>156849.7010613209</v>
      </c>
      <c r="L69">
        <f>IF(C69='Cash Flow Calculator'!$B$41,'Cash Flow Calculator'!$B$38,0)</f>
        <v>0</v>
      </c>
      <c r="M69">
        <f>IF(C69='Cash Flow Calculator'!$B$47,'Cash Flow Calculator'!$B$44,0)</f>
        <v>0</v>
      </c>
    </row>
    <row r="70" spans="2:13">
      <c r="C70" s="3">
        <v>66</v>
      </c>
      <c r="D70" s="7">
        <f t="shared" si="0"/>
        <v>178817.55186056686</v>
      </c>
      <c r="E70" s="7">
        <f>'Cash Flow Calculator'!$B$8/12*D70</f>
        <v>633.31216283950766</v>
      </c>
      <c r="F70" s="7">
        <f>'Cash Flow Calculator'!$D$8-E70</f>
        <v>1262.4294331558601</v>
      </c>
      <c r="G70" s="11">
        <f>F70/'Cash Flow Calculator'!$D$8</f>
        <v>0.66592906745447855</v>
      </c>
      <c r="H70" s="11"/>
      <c r="I70" s="12">
        <f>'Cash Flow Calculator'!$B$5-D70</f>
        <v>136182.44813943314</v>
      </c>
      <c r="J70" s="11">
        <f>I70/'Cash Flow Calculator'!$B$5</f>
        <v>0.43232523218867663</v>
      </c>
      <c r="K70" s="7">
        <f>((1+C70/12*'Cash Flow Calculator'!$B$35)*'Cash Flow Calculator'!$B$5)*J70</f>
        <v>158652.55208243959</v>
      </c>
      <c r="L70">
        <f>IF(C70='Cash Flow Calculator'!$B$41,'Cash Flow Calculator'!$B$38,0)</f>
        <v>0</v>
      </c>
      <c r="M70">
        <f>IF(C70='Cash Flow Calculator'!$B$47,'Cash Flow Calculator'!$B$44,0)</f>
        <v>0</v>
      </c>
    </row>
    <row r="71" spans="2:13">
      <c r="C71" s="3">
        <v>67</v>
      </c>
      <c r="D71" s="7">
        <f t="shared" ref="D71:D134" si="1">D70-F70-$H$5-L71-M71</f>
        <v>177555.122427411</v>
      </c>
      <c r="E71" s="7">
        <f>'Cash Flow Calculator'!$B$8/12*D71</f>
        <v>628.84105859708063</v>
      </c>
      <c r="F71" s="7">
        <f>'Cash Flow Calculator'!$D$8-E71</f>
        <v>1266.9005373982873</v>
      </c>
      <c r="G71" s="11">
        <f>F71/'Cash Flow Calculator'!$D$8</f>
        <v>0.66828756623504659</v>
      </c>
      <c r="H71" s="11"/>
      <c r="I71" s="12">
        <f>'Cash Flow Calculator'!$B$5-D71</f>
        <v>137444.877572589</v>
      </c>
      <c r="J71" s="11">
        <f>I71/'Cash Flow Calculator'!$B$5</f>
        <v>0.4363329446748857</v>
      </c>
      <c r="K71" s="7">
        <f>((1+C71/12*'Cash Flow Calculator'!$B$35)*'Cash Flow Calculator'!$B$5)*J71</f>
        <v>160466.89456599765</v>
      </c>
      <c r="L71">
        <f>IF(C71='Cash Flow Calculator'!$B$41,'Cash Flow Calculator'!$B$38,0)</f>
        <v>0</v>
      </c>
      <c r="M71">
        <f>IF(C71='Cash Flow Calculator'!$B$47,'Cash Flow Calculator'!$B$44,0)</f>
        <v>0</v>
      </c>
    </row>
    <row r="72" spans="2:13">
      <c r="C72" s="3">
        <v>68</v>
      </c>
      <c r="D72" s="7">
        <f t="shared" si="1"/>
        <v>176288.2218900127</v>
      </c>
      <c r="E72" s="7">
        <f>'Cash Flow Calculator'!$B$8/12*D72</f>
        <v>624.35411919379499</v>
      </c>
      <c r="F72" s="7">
        <f>'Cash Flow Calculator'!$D$8-E72</f>
        <v>1271.3874768015728</v>
      </c>
      <c r="G72" s="11">
        <f>F72/'Cash Flow Calculator'!$D$8</f>
        <v>0.670654418032129</v>
      </c>
      <c r="H72" s="11"/>
      <c r="I72" s="12">
        <f>'Cash Flow Calculator'!$B$5-D72</f>
        <v>138711.7781099873</v>
      </c>
      <c r="J72" s="11">
        <f>I72/'Cash Flow Calculator'!$B$5</f>
        <v>0.44035485114281681</v>
      </c>
      <c r="K72" s="7">
        <f>((1+C72/12*'Cash Flow Calculator'!$B$35)*'Cash Flow Calculator'!$B$5)*J72</f>
        <v>162292.78038868515</v>
      </c>
      <c r="L72">
        <f>IF(C72='Cash Flow Calculator'!$B$41,'Cash Flow Calculator'!$B$38,0)</f>
        <v>0</v>
      </c>
      <c r="M72">
        <f>IF(C72='Cash Flow Calculator'!$B$47,'Cash Flow Calculator'!$B$44,0)</f>
        <v>0</v>
      </c>
    </row>
    <row r="73" spans="2:13">
      <c r="C73" s="3">
        <v>69</v>
      </c>
      <c r="D73" s="7">
        <f t="shared" si="1"/>
        <v>175016.83441321112</v>
      </c>
      <c r="E73" s="7">
        <f>'Cash Flow Calculator'!$B$8/12*D73</f>
        <v>619.85128854678942</v>
      </c>
      <c r="F73" s="7">
        <f>'Cash Flow Calculator'!$D$8-E73</f>
        <v>1275.8903074485784</v>
      </c>
      <c r="G73" s="11">
        <f>F73/'Cash Flow Calculator'!$D$8</f>
        <v>0.67302965242932611</v>
      </c>
      <c r="H73" s="11"/>
      <c r="I73" s="12">
        <f>'Cash Flow Calculator'!$B$5-D73</f>
        <v>139983.16558678888</v>
      </c>
      <c r="J73" s="11">
        <f>I73/'Cash Flow Calculator'!$B$5</f>
        <v>0.44439100186282182</v>
      </c>
      <c r="K73" s="7">
        <f>((1+C73/12*'Cash Flow Calculator'!$B$35)*'Cash Flow Calculator'!$B$5)*J73</f>
        <v>164130.26165050993</v>
      </c>
      <c r="L73">
        <f>IF(C73='Cash Flow Calculator'!$B$41,'Cash Flow Calculator'!$B$38,0)</f>
        <v>0</v>
      </c>
      <c r="M73">
        <f>IF(C73='Cash Flow Calculator'!$B$47,'Cash Flow Calculator'!$B$44,0)</f>
        <v>0</v>
      </c>
    </row>
    <row r="74" spans="2:13">
      <c r="C74" s="3">
        <v>70</v>
      </c>
      <c r="D74" s="7">
        <f t="shared" si="1"/>
        <v>173740.94410576255</v>
      </c>
      <c r="E74" s="7">
        <f>'Cash Flow Calculator'!$B$8/12*D74</f>
        <v>615.3325103745758</v>
      </c>
      <c r="F74" s="7">
        <f>'Cash Flow Calculator'!$D$8-E74</f>
        <v>1280.409085620792</v>
      </c>
      <c r="G74" s="11">
        <f>F74/'Cash Flow Calculator'!$D$8</f>
        <v>0.67541329911501324</v>
      </c>
      <c r="H74" s="11"/>
      <c r="I74" s="12">
        <f>'Cash Flow Calculator'!$B$5-D74</f>
        <v>141259.05589423745</v>
      </c>
      <c r="J74" s="11">
        <f>I74/'Cash Flow Calculator'!$B$5</f>
        <v>0.44844144728329349</v>
      </c>
      <c r="K74" s="7">
        <f>((1+C74/12*'Cash Flow Calculator'!$B$35)*'Cash Flow Calculator'!$B$5)*J74</f>
        <v>165979.390675729</v>
      </c>
      <c r="L74">
        <f>IF(C74='Cash Flow Calculator'!$B$41,'Cash Flow Calculator'!$B$38,0)</f>
        <v>0</v>
      </c>
      <c r="M74">
        <f>IF(C74='Cash Flow Calculator'!$B$47,'Cash Flow Calculator'!$B$44,0)</f>
        <v>0</v>
      </c>
    </row>
    <row r="75" spans="2:13">
      <c r="C75" s="3">
        <v>71</v>
      </c>
      <c r="D75" s="7">
        <f t="shared" si="1"/>
        <v>172460.53502014175</v>
      </c>
      <c r="E75" s="7">
        <f>'Cash Flow Calculator'!$B$8/12*D75</f>
        <v>610.79772819633536</v>
      </c>
      <c r="F75" s="7">
        <f>'Cash Flow Calculator'!$D$8-E75</f>
        <v>1284.9438677990324</v>
      </c>
      <c r="G75" s="11">
        <f>F75/'Cash Flow Calculator'!$D$8</f>
        <v>0.67780538788271238</v>
      </c>
      <c r="H75" s="11"/>
      <c r="I75" s="12">
        <f>'Cash Flow Calculator'!$B$5-D75</f>
        <v>142539.46497985825</v>
      </c>
      <c r="J75" s="11">
        <f>I75/'Cash Flow Calculator'!$B$5</f>
        <v>0.45250623803129603</v>
      </c>
      <c r="K75" s="7">
        <f>((1+C75/12*'Cash Flow Calculator'!$B$35)*'Cash Flow Calculator'!$B$5)*J75</f>
        <v>167840.22001378308</v>
      </c>
      <c r="L75">
        <f>IF(C75='Cash Flow Calculator'!$B$41,'Cash Flow Calculator'!$B$38,0)</f>
        <v>0</v>
      </c>
      <c r="M75">
        <f>IF(C75='Cash Flow Calculator'!$B$47,'Cash Flow Calculator'!$B$44,0)</f>
        <v>0</v>
      </c>
    </row>
    <row r="76" spans="2:13">
      <c r="C76" s="3">
        <v>72</v>
      </c>
      <c r="D76" s="7">
        <f t="shared" si="1"/>
        <v>171175.59115234271</v>
      </c>
      <c r="E76" s="7">
        <f>'Cash Flow Calculator'!$B$8/12*D76</f>
        <v>606.24688533121378</v>
      </c>
      <c r="F76" s="7">
        <f>'Cash Flow Calculator'!$D$8-E76</f>
        <v>1289.4947106641539</v>
      </c>
      <c r="G76" s="11">
        <f>F76/'Cash Flow Calculator'!$D$8</f>
        <v>0.68020594863146355</v>
      </c>
      <c r="H76" s="11"/>
      <c r="I76" s="12">
        <f>'Cash Flow Calculator'!$B$5-D76</f>
        <v>143824.40884765729</v>
      </c>
      <c r="J76" s="11">
        <f>I76/'Cash Flow Calculator'!$B$5</f>
        <v>0.45658542491319776</v>
      </c>
      <c r="K76" s="7">
        <f>((1+C76/12*'Cash Flow Calculator'!$B$35)*'Cash Flow Calculator'!$B$5)*J76</f>
        <v>169712.80244023559</v>
      </c>
      <c r="L76">
        <f>IF(C76='Cash Flow Calculator'!$B$41,'Cash Flow Calculator'!$B$38,0)</f>
        <v>0</v>
      </c>
      <c r="M76">
        <f>IF(C76='Cash Flow Calculator'!$B$47,'Cash Flow Calculator'!$B$44,0)</f>
        <v>0</v>
      </c>
    </row>
    <row r="77" spans="2:13">
      <c r="B77" s="3" t="s">
        <v>55</v>
      </c>
      <c r="C77" s="3">
        <v>73</v>
      </c>
      <c r="D77" s="7">
        <f t="shared" si="1"/>
        <v>169886.09644167856</v>
      </c>
      <c r="E77" s="7">
        <f>'Cash Flow Calculator'!$B$8/12*D77</f>
        <v>601.67992489761161</v>
      </c>
      <c r="F77" s="7">
        <f>'Cash Flow Calculator'!$D$8-E77</f>
        <v>1294.0616710977561</v>
      </c>
      <c r="G77" s="11">
        <f>F77/'Cash Flow Calculator'!$D$8</f>
        <v>0.68261501136619995</v>
      </c>
      <c r="H77" s="11"/>
      <c r="I77" s="12">
        <f>'Cash Flow Calculator'!$B$5-D77</f>
        <v>145113.90355832144</v>
      </c>
      <c r="J77" s="11">
        <f>I77/'Cash Flow Calculator'!$B$5</f>
        <v>0.46067905891530619</v>
      </c>
      <c r="K77" s="7">
        <f>((1+C77/12*'Cash Flow Calculator'!$B$35)*'Cash Flow Calculator'!$B$5)*J77</f>
        <v>171597.19095771515</v>
      </c>
      <c r="L77">
        <f>IF(C77='Cash Flow Calculator'!$B$41,'Cash Flow Calculator'!$B$38,0)</f>
        <v>0</v>
      </c>
      <c r="M77">
        <f>IF(C77='Cash Flow Calculator'!$B$47,'Cash Flow Calculator'!$B$44,0)</f>
        <v>0</v>
      </c>
    </row>
    <row r="78" spans="2:13">
      <c r="C78" s="3">
        <v>74</v>
      </c>
      <c r="D78" s="7">
        <f t="shared" si="1"/>
        <v>168592.03477058079</v>
      </c>
      <c r="E78" s="7">
        <f>'Cash Flow Calculator'!$B$8/12*D78</f>
        <v>597.09678981247373</v>
      </c>
      <c r="F78" s="7">
        <f>'Cash Flow Calculator'!$D$8-E78</f>
        <v>1298.6448061828942</v>
      </c>
      <c r="G78" s="11">
        <f>F78/'Cash Flow Calculator'!$D$8</f>
        <v>0.68503260619812201</v>
      </c>
      <c r="H78" s="11"/>
      <c r="I78" s="12">
        <f>'Cash Flow Calculator'!$B$5-D78</f>
        <v>146407.96522941921</v>
      </c>
      <c r="J78" s="11">
        <f>I78/'Cash Flow Calculator'!$B$5</f>
        <v>0.4647871912045054</v>
      </c>
      <c r="K78" s="7">
        <f>((1+C78/12*'Cash Flow Calculator'!$B$35)*'Cash Flow Calculator'!$B$5)*J78</f>
        <v>173493.43879686177</v>
      </c>
      <c r="L78">
        <f>IF(C78='Cash Flow Calculator'!$B$41,'Cash Flow Calculator'!$B$38,0)</f>
        <v>0</v>
      </c>
      <c r="M78">
        <f>IF(C78='Cash Flow Calculator'!$B$47,'Cash Flow Calculator'!$B$44,0)</f>
        <v>0</v>
      </c>
    </row>
    <row r="79" spans="2:13">
      <c r="C79" s="3">
        <v>75</v>
      </c>
      <c r="D79" s="7">
        <f t="shared" si="1"/>
        <v>167293.38996439791</v>
      </c>
      <c r="E79" s="7">
        <f>'Cash Flow Calculator'!$B$8/12*D79</f>
        <v>592.49742279057602</v>
      </c>
      <c r="F79" s="7">
        <f>'Cash Flow Calculator'!$D$8-E79</f>
        <v>1303.2441732047919</v>
      </c>
      <c r="G79" s="11">
        <f>F79/'Cash Flow Calculator'!$D$8</f>
        <v>0.68745876334507372</v>
      </c>
      <c r="H79" s="11"/>
      <c r="I79" s="12">
        <f>'Cash Flow Calculator'!$B$5-D79</f>
        <v>147706.61003560209</v>
      </c>
      <c r="J79" s="11">
        <f>I79/'Cash Flow Calculator'!$B$5</f>
        <v>0.46890987312889554</v>
      </c>
      <c r="K79" s="7">
        <f>((1+C79/12*'Cash Flow Calculator'!$B$35)*'Cash Flow Calculator'!$B$5)*J79</f>
        <v>175401.5994172775</v>
      </c>
      <c r="L79">
        <f>IF(C79='Cash Flow Calculator'!$B$41,'Cash Flow Calculator'!$B$38,0)</f>
        <v>0</v>
      </c>
      <c r="M79">
        <f>IF(C79='Cash Flow Calculator'!$B$47,'Cash Flow Calculator'!$B$44,0)</f>
        <v>0</v>
      </c>
    </row>
    <row r="80" spans="2:13">
      <c r="C80" s="3">
        <v>76</v>
      </c>
      <c r="D80" s="7">
        <f t="shared" si="1"/>
        <v>165990.14579119312</v>
      </c>
      <c r="E80" s="7">
        <f>'Cash Flow Calculator'!$B$8/12*D80</f>
        <v>587.88176634380898</v>
      </c>
      <c r="F80" s="7">
        <f>'Cash Flow Calculator'!$D$8-E80</f>
        <v>1307.8598296515588</v>
      </c>
      <c r="G80" s="11">
        <f>F80/'Cash Flow Calculator'!$D$8</f>
        <v>0.68989351313192082</v>
      </c>
      <c r="H80" s="11"/>
      <c r="I80" s="12">
        <f>'Cash Flow Calculator'!$B$5-D80</f>
        <v>149009.85420880688</v>
      </c>
      <c r="J80" s="11">
        <f>I80/'Cash Flow Calculator'!$B$5</f>
        <v>0.47304715621843452</v>
      </c>
      <c r="K80" s="7">
        <f>((1+C80/12*'Cash Flow Calculator'!$B$35)*'Cash Flow Calculator'!$B$5)*J80</f>
        <v>177321.72650848018</v>
      </c>
      <c r="L80">
        <f>IF(C80='Cash Flow Calculator'!$B$41,'Cash Flow Calculator'!$B$38,0)</f>
        <v>0</v>
      </c>
      <c r="M80">
        <f>IF(C80='Cash Flow Calculator'!$B$47,'Cash Flow Calculator'!$B$44,0)</f>
        <v>0</v>
      </c>
    </row>
    <row r="81" spans="2:13">
      <c r="C81" s="3">
        <v>77</v>
      </c>
      <c r="D81" s="7">
        <f t="shared" si="1"/>
        <v>164682.28596154155</v>
      </c>
      <c r="E81" s="7">
        <f>'Cash Flow Calculator'!$B$8/12*D81</f>
        <v>583.24976278045972</v>
      </c>
      <c r="F81" s="7">
        <f>'Cash Flow Calculator'!$D$8-E81</f>
        <v>1312.4918332149082</v>
      </c>
      <c r="G81" s="11">
        <f>F81/'Cash Flow Calculator'!$D$8</f>
        <v>0.6923368859909298</v>
      </c>
      <c r="H81" s="11"/>
      <c r="I81" s="12">
        <f>'Cash Flow Calculator'!$B$5-D81</f>
        <v>150317.71403845845</v>
      </c>
      <c r="J81" s="11">
        <f>I81/'Cash Flow Calculator'!$B$5</f>
        <v>0.47719909218558237</v>
      </c>
      <c r="K81" s="7">
        <f>((1+C81/12*'Cash Flow Calculator'!$B$35)*'Cash Flow Calculator'!$B$5)*J81</f>
        <v>179253.87399086167</v>
      </c>
      <c r="L81">
        <f>IF(C81='Cash Flow Calculator'!$B$41,'Cash Flow Calculator'!$B$38,0)</f>
        <v>0</v>
      </c>
      <c r="M81">
        <f>IF(C81='Cash Flow Calculator'!$B$47,'Cash Flow Calculator'!$B$44,0)</f>
        <v>0</v>
      </c>
    </row>
    <row r="82" spans="2:13">
      <c r="C82" s="3">
        <v>78</v>
      </c>
      <c r="D82" s="7">
        <f t="shared" si="1"/>
        <v>163369.79412832664</v>
      </c>
      <c r="E82" s="7">
        <f>'Cash Flow Calculator'!$B$8/12*D82</f>
        <v>578.60135420449024</v>
      </c>
      <c r="F82" s="7">
        <f>'Cash Flow Calculator'!$D$8-E82</f>
        <v>1317.1402417908776</v>
      </c>
      <c r="G82" s="11">
        <f>F82/'Cash Flow Calculator'!$D$8</f>
        <v>0.69478891246214758</v>
      </c>
      <c r="H82" s="11"/>
      <c r="I82" s="12">
        <f>'Cash Flow Calculator'!$B$5-D82</f>
        <v>151630.20587167336</v>
      </c>
      <c r="J82" s="11">
        <f>I82/'Cash Flow Calculator'!$B$5</f>
        <v>0.4813657329259472</v>
      </c>
      <c r="K82" s="7">
        <f>((1+C82/12*'Cash Flow Calculator'!$B$35)*'Cash Flow Calculator'!$B$5)*J82</f>
        <v>181198.09601664968</v>
      </c>
      <c r="L82">
        <f>IF(C82='Cash Flow Calculator'!$B$41,'Cash Flow Calculator'!$B$38,0)</f>
        <v>0</v>
      </c>
      <c r="M82">
        <f>IF(C82='Cash Flow Calculator'!$B$47,'Cash Flow Calculator'!$B$44,0)</f>
        <v>0</v>
      </c>
    </row>
    <row r="83" spans="2:13">
      <c r="C83" s="3">
        <v>79</v>
      </c>
      <c r="D83" s="7">
        <f t="shared" si="1"/>
        <v>162052.65388653576</v>
      </c>
      <c r="E83" s="7">
        <f>'Cash Flow Calculator'!$B$8/12*D83</f>
        <v>573.9364825148142</v>
      </c>
      <c r="F83" s="7">
        <f>'Cash Flow Calculator'!$D$8-E83</f>
        <v>1321.8051134805537</v>
      </c>
      <c r="G83" s="11">
        <f>F83/'Cash Flow Calculator'!$D$8</f>
        <v>0.69724962319378447</v>
      </c>
      <c r="H83" s="11"/>
      <c r="I83" s="12">
        <f>'Cash Flow Calculator'!$B$5-D83</f>
        <v>152947.34611346424</v>
      </c>
      <c r="J83" s="11">
        <f>I83/'Cash Flow Calculator'!$B$5</f>
        <v>0.48554713051893411</v>
      </c>
      <c r="K83" s="7">
        <f>((1+C83/12*'Cash Flow Calculator'!$B$35)*'Cash Flow Calculator'!$B$5)*J83</f>
        <v>183154.44697087343</v>
      </c>
      <c r="L83">
        <f>IF(C83='Cash Flow Calculator'!$B$41,'Cash Flow Calculator'!$B$38,0)</f>
        <v>0</v>
      </c>
      <c r="M83">
        <f>IF(C83='Cash Flow Calculator'!$B$47,'Cash Flow Calculator'!$B$44,0)</f>
        <v>0</v>
      </c>
    </row>
    <row r="84" spans="2:13">
      <c r="C84" s="3">
        <v>80</v>
      </c>
      <c r="D84" s="7">
        <f t="shared" si="1"/>
        <v>160730.84877305522</v>
      </c>
      <c r="E84" s="7">
        <f>'Cash Flow Calculator'!$B$8/12*D84</f>
        <v>569.25508940457064</v>
      </c>
      <c r="F84" s="7">
        <f>'Cash Flow Calculator'!$D$8-E84</f>
        <v>1326.486506590797</v>
      </c>
      <c r="G84" s="11">
        <f>F84/'Cash Flow Calculator'!$D$8</f>
        <v>0.69971904894259562</v>
      </c>
      <c r="H84" s="11"/>
      <c r="I84" s="12">
        <f>'Cash Flow Calculator'!$B$5-D84</f>
        <v>154269.15122694478</v>
      </c>
      <c r="J84" s="11">
        <f>I84/'Cash Flow Calculator'!$B$5</f>
        <v>0.48974333722839614</v>
      </c>
      <c r="K84" s="7">
        <f>((1+C84/12*'Cash Flow Calculator'!$B$35)*'Cash Flow Calculator'!$B$5)*J84</f>
        <v>185122.98147233375</v>
      </c>
      <c r="L84">
        <f>IF(C84='Cash Flow Calculator'!$B$41,'Cash Flow Calculator'!$B$38,0)</f>
        <v>0</v>
      </c>
      <c r="M84">
        <f>IF(C84='Cash Flow Calculator'!$B$47,'Cash Flow Calculator'!$B$44,0)</f>
        <v>0</v>
      </c>
    </row>
    <row r="85" spans="2:13">
      <c r="C85" s="3">
        <v>81</v>
      </c>
      <c r="D85" s="7">
        <f t="shared" si="1"/>
        <v>159404.36226646442</v>
      </c>
      <c r="E85" s="7">
        <f>'Cash Flow Calculator'!$B$8/12*D85</f>
        <v>564.55711636039484</v>
      </c>
      <c r="F85" s="7">
        <f>'Cash Flow Calculator'!$D$8-E85</f>
        <v>1331.1844796349728</v>
      </c>
      <c r="G85" s="11">
        <f>F85/'Cash Flow Calculator'!$D$8</f>
        <v>0.70219722057426737</v>
      </c>
      <c r="H85" s="11"/>
      <c r="I85" s="12">
        <f>'Cash Flow Calculator'!$B$5-D85</f>
        <v>155595.63773353558</v>
      </c>
      <c r="J85" s="11">
        <f>I85/'Cash Flow Calculator'!$B$5</f>
        <v>0.49395440550328756</v>
      </c>
      <c r="K85" s="7">
        <f>((1+C85/12*'Cash Flow Calculator'!$B$35)*'Cash Flow Calculator'!$B$5)*J85</f>
        <v>187103.7543745765</v>
      </c>
      <c r="L85">
        <f>IF(C85='Cash Flow Calculator'!$B$41,'Cash Flow Calculator'!$B$38,0)</f>
        <v>0</v>
      </c>
      <c r="M85">
        <f>IF(C85='Cash Flow Calculator'!$B$47,'Cash Flow Calculator'!$B$44,0)</f>
        <v>0</v>
      </c>
    </row>
    <row r="86" spans="2:13">
      <c r="C86" s="3">
        <v>82</v>
      </c>
      <c r="D86" s="7">
        <f t="shared" si="1"/>
        <v>158073.17778682944</v>
      </c>
      <c r="E86" s="7">
        <f>'Cash Flow Calculator'!$B$8/12*D86</f>
        <v>559.84250466168771</v>
      </c>
      <c r="F86" s="7">
        <f>'Cash Flow Calculator'!$D$8-E86</f>
        <v>1335.8990913336802</v>
      </c>
      <c r="G86" s="11">
        <f>F86/'Cash Flow Calculator'!$D$8</f>
        <v>0.70468416906380127</v>
      </c>
      <c r="H86" s="11"/>
      <c r="I86" s="12">
        <f>'Cash Flow Calculator'!$B$5-D86</f>
        <v>156926.82221317056</v>
      </c>
      <c r="J86" s="11">
        <f>I86/'Cash Flow Calculator'!$B$5</f>
        <v>0.49818038797831921</v>
      </c>
      <c r="K86" s="7">
        <f>((1+C86/12*'Cash Flow Calculator'!$B$35)*'Cash Flow Calculator'!$B$5)*J86</f>
        <v>189096.82076687051</v>
      </c>
      <c r="L86">
        <f>IF(C86='Cash Flow Calculator'!$B$41,'Cash Flow Calculator'!$B$38,0)</f>
        <v>0</v>
      </c>
      <c r="M86">
        <f>IF(C86='Cash Flow Calculator'!$B$47,'Cash Flow Calculator'!$B$44,0)</f>
        <v>0</v>
      </c>
    </row>
    <row r="87" spans="2:13">
      <c r="C87" s="3">
        <v>83</v>
      </c>
      <c r="D87" s="7">
        <f t="shared" si="1"/>
        <v>156737.27869549577</v>
      </c>
      <c r="E87" s="7">
        <f>'Cash Flow Calculator'!$B$8/12*D87</f>
        <v>555.11119537988088</v>
      </c>
      <c r="F87" s="7">
        <f>'Cash Flow Calculator'!$D$8-E87</f>
        <v>1340.6304006154869</v>
      </c>
      <c r="G87" s="11">
        <f>F87/'Cash Flow Calculator'!$D$8</f>
        <v>0.70717992549590214</v>
      </c>
      <c r="H87" s="11"/>
      <c r="I87" s="12">
        <f>'Cash Flow Calculator'!$B$5-D87</f>
        <v>158262.72130450423</v>
      </c>
      <c r="J87" s="11">
        <f>I87/'Cash Flow Calculator'!$B$5</f>
        <v>0.50242133747461659</v>
      </c>
      <c r="K87" s="7">
        <f>((1+C87/12*'Cash Flow Calculator'!$B$35)*'Cash Flow Calculator'!$B$5)*J87</f>
        <v>191102.23597518884</v>
      </c>
      <c r="L87">
        <f>IF(C87='Cash Flow Calculator'!$B$41,'Cash Flow Calculator'!$B$38,0)</f>
        <v>0</v>
      </c>
      <c r="M87">
        <f>IF(C87='Cash Flow Calculator'!$B$47,'Cash Flow Calculator'!$B$44,0)</f>
        <v>0</v>
      </c>
    </row>
    <row r="88" spans="2:13">
      <c r="C88" s="3">
        <v>84</v>
      </c>
      <c r="D88" s="7">
        <f t="shared" si="1"/>
        <v>155396.64829488029</v>
      </c>
      <c r="E88" s="7">
        <f>'Cash Flow Calculator'!$B$8/12*D88</f>
        <v>550.36312937770106</v>
      </c>
      <c r="F88" s="7">
        <f>'Cash Flow Calculator'!$D$8-E88</f>
        <v>1345.3784666176666</v>
      </c>
      <c r="G88" s="11">
        <f>F88/'Cash Flow Calculator'!$D$8</f>
        <v>0.70968452106536672</v>
      </c>
      <c r="H88" s="11"/>
      <c r="I88" s="12">
        <f>'Cash Flow Calculator'!$B$5-D88</f>
        <v>159603.35170511971</v>
      </c>
      <c r="J88" s="11">
        <f>I88/'Cash Flow Calculator'!$B$5</f>
        <v>0.50667730700038005</v>
      </c>
      <c r="K88" s="7">
        <f>((1+C88/12*'Cash Flow Calculator'!$B$35)*'Cash Flow Calculator'!$B$5)*J88</f>
        <v>193120.05556319485</v>
      </c>
      <c r="L88">
        <f>IF(C88='Cash Flow Calculator'!$B$41,'Cash Flow Calculator'!$B$38,0)</f>
        <v>0</v>
      </c>
      <c r="M88">
        <f>IF(C88='Cash Flow Calculator'!$B$47,'Cash Flow Calculator'!$B$44,0)</f>
        <v>0</v>
      </c>
    </row>
    <row r="89" spans="2:13">
      <c r="B89" s="3" t="s">
        <v>56</v>
      </c>
      <c r="C89" s="3">
        <v>85</v>
      </c>
      <c r="D89" s="7">
        <f t="shared" si="1"/>
        <v>154051.26982826262</v>
      </c>
      <c r="E89" s="7">
        <f>'Cash Flow Calculator'!$B$8/12*D89</f>
        <v>545.59824730843013</v>
      </c>
      <c r="F89" s="7">
        <f>'Cash Flow Calculator'!$D$8-E89</f>
        <v>1350.1433486869378</v>
      </c>
      <c r="G89" s="11">
        <f>F89/'Cash Flow Calculator'!$D$8</f>
        <v>0.71219798707747339</v>
      </c>
      <c r="H89" s="11"/>
      <c r="I89" s="12">
        <f>'Cash Flow Calculator'!$B$5-D89</f>
        <v>160948.73017173738</v>
      </c>
      <c r="J89" s="11">
        <f>I89/'Cash Flow Calculator'!$B$5</f>
        <v>0.51094834975154724</v>
      </c>
      <c r="K89" s="7">
        <f>((1+C89/12*'Cash Flow Calculator'!$B$35)*'Cash Flow Calculator'!$B$5)*J89</f>
        <v>195150.33533323157</v>
      </c>
      <c r="L89">
        <f>IF(C89='Cash Flow Calculator'!$B$41,'Cash Flow Calculator'!$B$38,0)</f>
        <v>0</v>
      </c>
      <c r="M89">
        <f>IF(C89='Cash Flow Calculator'!$B$47,'Cash Flow Calculator'!$B$44,0)</f>
        <v>0</v>
      </c>
    </row>
    <row r="90" spans="2:13">
      <c r="C90" s="3">
        <v>86</v>
      </c>
      <c r="D90" s="7">
        <f t="shared" si="1"/>
        <v>152701.12647957567</v>
      </c>
      <c r="E90" s="7">
        <f>'Cash Flow Calculator'!$B$8/12*D90</f>
        <v>540.81648961516385</v>
      </c>
      <c r="F90" s="7">
        <f>'Cash Flow Calculator'!$D$8-E90</f>
        <v>1354.9251063802039</v>
      </c>
      <c r="G90" s="11">
        <f>F90/'Cash Flow Calculator'!$D$8</f>
        <v>0.71472035494837272</v>
      </c>
      <c r="H90" s="11"/>
      <c r="I90" s="12">
        <f>'Cash Flow Calculator'!$B$5-D90</f>
        <v>162298.87352042433</v>
      </c>
      <c r="J90" s="11">
        <f>I90/'Cash Flow Calculator'!$B$5</f>
        <v>0.51523451911245821</v>
      </c>
      <c r="K90" s="7">
        <f>((1+C90/12*'Cash Flow Calculator'!$B$35)*'Cash Flow Calculator'!$B$5)*J90</f>
        <v>197193.13132731558</v>
      </c>
      <c r="L90">
        <f>IF(C90='Cash Flow Calculator'!$B$41,'Cash Flow Calculator'!$B$38,0)</f>
        <v>0</v>
      </c>
      <c r="M90">
        <f>IF(C90='Cash Flow Calculator'!$B$47,'Cash Flow Calculator'!$B$44,0)</f>
        <v>0</v>
      </c>
    </row>
    <row r="91" spans="2:13">
      <c r="C91" s="3">
        <v>87</v>
      </c>
      <c r="D91" s="7">
        <f t="shared" si="1"/>
        <v>151346.20137319548</v>
      </c>
      <c r="E91" s="7">
        <f>'Cash Flow Calculator'!$B$8/12*D91</f>
        <v>536.01779653006736</v>
      </c>
      <c r="F91" s="7">
        <f>'Cash Flow Calculator'!$D$8-E91</f>
        <v>1359.7237994653005</v>
      </c>
      <c r="G91" s="11">
        <f>F91/'Cash Flow Calculator'!$D$8</f>
        <v>0.71725165620548159</v>
      </c>
      <c r="H91" s="11"/>
      <c r="I91" s="12">
        <f>'Cash Flow Calculator'!$B$5-D91</f>
        <v>163653.79862680452</v>
      </c>
      <c r="J91" s="11">
        <f>I91/'Cash Flow Calculator'!$B$5</f>
        <v>0.51953586865652224</v>
      </c>
      <c r="K91" s="7">
        <f>((1+C91/12*'Cash Flow Calculator'!$B$35)*'Cash Flow Calculator'!$B$5)*J91</f>
        <v>199248.49982813449</v>
      </c>
      <c r="L91">
        <f>IF(C91='Cash Flow Calculator'!$B$41,'Cash Flow Calculator'!$B$38,0)</f>
        <v>0</v>
      </c>
      <c r="M91">
        <f>IF(C91='Cash Flow Calculator'!$B$47,'Cash Flow Calculator'!$B$44,0)</f>
        <v>0</v>
      </c>
    </row>
    <row r="92" spans="2:13">
      <c r="C92" s="3">
        <v>88</v>
      </c>
      <c r="D92" s="7">
        <f t="shared" si="1"/>
        <v>149986.47757373017</v>
      </c>
      <c r="E92" s="7">
        <f>'Cash Flow Calculator'!$B$8/12*D92</f>
        <v>531.20210807362776</v>
      </c>
      <c r="F92" s="7">
        <f>'Cash Flow Calculator'!$D$8-E92</f>
        <v>1364.5394879217401</v>
      </c>
      <c r="G92" s="11">
        <f>F92/'Cash Flow Calculator'!$D$8</f>
        <v>0.71979192248787605</v>
      </c>
      <c r="H92" s="11"/>
      <c r="I92" s="12">
        <f>'Cash Flow Calculator'!$B$5-D92</f>
        <v>165013.52242626983</v>
      </c>
      <c r="J92" s="11">
        <f>I92/'Cash Flow Calculator'!$B$5</f>
        <v>0.52385245214688836</v>
      </c>
      <c r="K92" s="7">
        <f>((1+C92/12*'Cash Flow Calculator'!$B$35)*'Cash Flow Calculator'!$B$5)*J92</f>
        <v>201316.49736004919</v>
      </c>
      <c r="L92">
        <f>IF(C92='Cash Flow Calculator'!$B$41,'Cash Flow Calculator'!$B$38,0)</f>
        <v>0</v>
      </c>
      <c r="M92">
        <f>IF(C92='Cash Flow Calculator'!$B$47,'Cash Flow Calculator'!$B$44,0)</f>
        <v>0</v>
      </c>
    </row>
    <row r="93" spans="2:13">
      <c r="C93" s="3">
        <v>89</v>
      </c>
      <c r="D93" s="7">
        <f t="shared" si="1"/>
        <v>148621.93808580842</v>
      </c>
      <c r="E93" s="7">
        <f>'Cash Flow Calculator'!$B$8/12*D93</f>
        <v>526.36936405390486</v>
      </c>
      <c r="F93" s="7">
        <f>'Cash Flow Calculator'!$D$8-E93</f>
        <v>1369.3722319414628</v>
      </c>
      <c r="G93" s="11">
        <f>F93/'Cash Flow Calculator'!$D$8</f>
        <v>0.72234118554668714</v>
      </c>
      <c r="H93" s="11"/>
      <c r="I93" s="12">
        <f>'Cash Flow Calculator'!$B$5-D93</f>
        <v>166378.06191419158</v>
      </c>
      <c r="J93" s="11">
        <f>I93/'Cash Flow Calculator'!$B$5</f>
        <v>0.52818432353711608</v>
      </c>
      <c r="K93" s="7">
        <f>((1+C93/12*'Cash Flow Calculator'!$B$35)*'Cash Flow Calculator'!$B$5)*J93</f>
        <v>203397.18069009919</v>
      </c>
      <c r="L93">
        <f>IF(C93='Cash Flow Calculator'!$B$41,'Cash Flow Calculator'!$B$38,0)</f>
        <v>0</v>
      </c>
      <c r="M93">
        <f>IF(C93='Cash Flow Calculator'!$B$47,'Cash Flow Calculator'!$B$44,0)</f>
        <v>0</v>
      </c>
    </row>
    <row r="94" spans="2:13">
      <c r="C94" s="3">
        <v>90</v>
      </c>
      <c r="D94" s="7">
        <f t="shared" si="1"/>
        <v>147252.56585386695</v>
      </c>
      <c r="E94" s="7">
        <f>'Cash Flow Calculator'!$B$8/12*D94</f>
        <v>521.51950406577885</v>
      </c>
      <c r="F94" s="7">
        <f>'Cash Flow Calculator'!$D$8-E94</f>
        <v>1374.2220919295889</v>
      </c>
      <c r="G94" s="11">
        <f>F94/'Cash Flow Calculator'!$D$8</f>
        <v>0.72489947724549841</v>
      </c>
      <c r="H94" s="11"/>
      <c r="I94" s="12">
        <f>'Cash Flow Calculator'!$B$5-D94</f>
        <v>167747.43414613305</v>
      </c>
      <c r="J94" s="11">
        <f>I94/'Cash Flow Calculator'!$B$5</f>
        <v>0.53253153697185096</v>
      </c>
      <c r="K94" s="7">
        <f>((1+C94/12*'Cash Flow Calculator'!$B$35)*'Cash Flow Calculator'!$B$5)*J94</f>
        <v>205490.60682901298</v>
      </c>
      <c r="L94">
        <f>IF(C94='Cash Flow Calculator'!$B$41,'Cash Flow Calculator'!$B$38,0)</f>
        <v>0</v>
      </c>
      <c r="M94">
        <f>IF(C94='Cash Flow Calculator'!$B$47,'Cash Flow Calculator'!$B$44,0)</f>
        <v>0</v>
      </c>
    </row>
    <row r="95" spans="2:13">
      <c r="C95" s="3">
        <v>91</v>
      </c>
      <c r="D95" s="7">
        <f t="shared" si="1"/>
        <v>145878.34376193737</v>
      </c>
      <c r="E95" s="7">
        <f>'Cash Flow Calculator'!$B$8/12*D95</f>
        <v>516.65246749019491</v>
      </c>
      <c r="F95" s="7">
        <f>'Cash Flow Calculator'!$D$8-E95</f>
        <v>1379.089128505173</v>
      </c>
      <c r="G95" s="11">
        <f>F95/'Cash Flow Calculator'!$D$8</f>
        <v>0.72746682956074293</v>
      </c>
      <c r="H95" s="11"/>
      <c r="I95" s="12">
        <f>'Cash Flow Calculator'!$B$5-D95</f>
        <v>169121.65623806263</v>
      </c>
      <c r="J95" s="11">
        <f>I95/'Cash Flow Calculator'!$B$5</f>
        <v>0.53689414678750036</v>
      </c>
      <c r="K95" s="7">
        <f>((1+C95/12*'Cash Flow Calculator'!$B$35)*'Cash Flow Calculator'!$B$5)*J95</f>
        <v>207596.83303222185</v>
      </c>
      <c r="L95">
        <f>IF(C95='Cash Flow Calculator'!$B$41,'Cash Flow Calculator'!$B$38,0)</f>
        <v>0</v>
      </c>
      <c r="M95">
        <f>IF(C95='Cash Flow Calculator'!$B$47,'Cash Flow Calculator'!$B$44,0)</f>
        <v>0</v>
      </c>
    </row>
    <row r="96" spans="2:13">
      <c r="C96" s="3">
        <v>92</v>
      </c>
      <c r="D96" s="7">
        <f t="shared" si="1"/>
        <v>144499.2546334322</v>
      </c>
      <c r="E96" s="7">
        <f>'Cash Flow Calculator'!$B$8/12*D96</f>
        <v>511.7681934934057</v>
      </c>
      <c r="F96" s="7">
        <f>'Cash Flow Calculator'!$D$8-E96</f>
        <v>1383.973402501962</v>
      </c>
      <c r="G96" s="11">
        <f>F96/'Cash Flow Calculator'!$D$8</f>
        <v>0.73004327458210383</v>
      </c>
      <c r="H96" s="11"/>
      <c r="I96" s="12">
        <f>'Cash Flow Calculator'!$B$5-D96</f>
        <v>170500.7453665678</v>
      </c>
      <c r="J96" s="11">
        <f>I96/'Cash Flow Calculator'!$B$5</f>
        <v>0.54127220751291372</v>
      </c>
      <c r="K96" s="7">
        <f>((1+C96/12*'Cash Flow Calculator'!$B$35)*'Cash Flow Calculator'!$B$5)*J96</f>
        <v>209715.91680087842</v>
      </c>
      <c r="L96">
        <f>IF(C96='Cash Flow Calculator'!$B$41,'Cash Flow Calculator'!$B$38,0)</f>
        <v>0</v>
      </c>
      <c r="M96">
        <f>IF(C96='Cash Flow Calculator'!$B$47,'Cash Flow Calculator'!$B$44,0)</f>
        <v>0</v>
      </c>
    </row>
    <row r="97" spans="2:13">
      <c r="C97" s="3">
        <v>93</v>
      </c>
      <c r="D97" s="7">
        <f t="shared" si="1"/>
        <v>143115.28123093024</v>
      </c>
      <c r="E97" s="7">
        <f>'Cash Flow Calculator'!$B$8/12*D97</f>
        <v>506.86662102621131</v>
      </c>
      <c r="F97" s="7">
        <f>'Cash Flow Calculator'!$D$8-E97</f>
        <v>1388.8749749691565</v>
      </c>
      <c r="G97" s="11">
        <f>F97/'Cash Flow Calculator'!$D$8</f>
        <v>0.73262884451291543</v>
      </c>
      <c r="H97" s="11"/>
      <c r="I97" s="12">
        <f>'Cash Flow Calculator'!$B$5-D97</f>
        <v>171884.71876906976</v>
      </c>
      <c r="J97" s="11">
        <f>I97/'Cash Flow Calculator'!$B$5</f>
        <v>0.54566577387006276</v>
      </c>
      <c r="K97" s="7">
        <f>((1+C97/12*'Cash Flow Calculator'!$B$35)*'Cash Flow Calculator'!$B$5)*J97</f>
        <v>211847.9158828785</v>
      </c>
      <c r="L97">
        <f>IF(C97='Cash Flow Calculator'!$B$41,'Cash Flow Calculator'!$B$38,0)</f>
        <v>0</v>
      </c>
      <c r="M97">
        <f>IF(C97='Cash Flow Calculator'!$B$47,'Cash Flow Calculator'!$B$44,0)</f>
        <v>0</v>
      </c>
    </row>
    <row r="98" spans="2:13">
      <c r="C98" s="3">
        <v>94</v>
      </c>
      <c r="D98" s="7">
        <f t="shared" si="1"/>
        <v>141726.40625596108</v>
      </c>
      <c r="E98" s="7">
        <f>'Cash Flow Calculator'!$B$8/12*D98</f>
        <v>501.94768882319551</v>
      </c>
      <c r="F98" s="7">
        <f>'Cash Flow Calculator'!$D$8-E98</f>
        <v>1393.7939071721723</v>
      </c>
      <c r="G98" s="11">
        <f>F98/'Cash Flow Calculator'!$D$8</f>
        <v>0.7352235716705654</v>
      </c>
      <c r="H98" s="11"/>
      <c r="I98" s="12">
        <f>'Cash Flow Calculator'!$B$5-D98</f>
        <v>173273.59374403892</v>
      </c>
      <c r="J98" s="11">
        <f>I98/'Cash Flow Calculator'!$B$5</f>
        <v>0.55007490077472676</v>
      </c>
      <c r="K98" s="7">
        <f>((1+C98/12*'Cash Flow Calculator'!$B$35)*'Cash Flow Calculator'!$B$5)*J98</f>
        <v>213992.88827388803</v>
      </c>
      <c r="L98">
        <f>IF(C98='Cash Flow Calculator'!$B$41,'Cash Flow Calculator'!$B$38,0)</f>
        <v>0</v>
      </c>
      <c r="M98">
        <f>IF(C98='Cash Flow Calculator'!$B$47,'Cash Flow Calculator'!$B$44,0)</f>
        <v>0</v>
      </c>
    </row>
    <row r="99" spans="2:13">
      <c r="C99" s="3">
        <v>95</v>
      </c>
      <c r="D99" s="7">
        <f t="shared" si="1"/>
        <v>140332.61234878891</v>
      </c>
      <c r="E99" s="7">
        <f>'Cash Flow Calculator'!$B$8/12*D99</f>
        <v>497.01133540196076</v>
      </c>
      <c r="F99" s="7">
        <f>'Cash Flow Calculator'!$D$8-E99</f>
        <v>1398.7302605934069</v>
      </c>
      <c r="G99" s="11">
        <f>F99/'Cash Flow Calculator'!$D$8</f>
        <v>0.7378274884868985</v>
      </c>
      <c r="H99" s="11"/>
      <c r="I99" s="12">
        <f>'Cash Flow Calculator'!$B$5-D99</f>
        <v>174667.38765121109</v>
      </c>
      <c r="J99" s="11">
        <f>I99/'Cash Flow Calculator'!$B$5</f>
        <v>0.55449964333717805</v>
      </c>
      <c r="K99" s="7">
        <f>((1+C99/12*'Cash Flow Calculator'!$B$35)*'Cash Flow Calculator'!$B$5)*J99</f>
        <v>216150.89221837372</v>
      </c>
      <c r="L99">
        <f>IF(C99='Cash Flow Calculator'!$B$41,'Cash Flow Calculator'!$B$38,0)</f>
        <v>0</v>
      </c>
      <c r="M99">
        <f>IF(C99='Cash Flow Calculator'!$B$47,'Cash Flow Calculator'!$B$44,0)</f>
        <v>0</v>
      </c>
    </row>
    <row r="100" spans="2:13">
      <c r="C100" s="3">
        <v>96</v>
      </c>
      <c r="D100" s="7">
        <f t="shared" si="1"/>
        <v>138933.8820881955</v>
      </c>
      <c r="E100" s="7">
        <f>'Cash Flow Calculator'!$B$8/12*D100</f>
        <v>492.05749906235911</v>
      </c>
      <c r="F100" s="7">
        <f>'Cash Flow Calculator'!$D$8-E100</f>
        <v>1403.6840969330087</v>
      </c>
      <c r="G100" s="11">
        <f>F100/'Cash Flow Calculator'!$D$8</f>
        <v>0.74044062750862305</v>
      </c>
      <c r="H100" s="11"/>
      <c r="I100" s="12">
        <f>'Cash Flow Calculator'!$B$5-D100</f>
        <v>176066.1179118045</v>
      </c>
      <c r="J100" s="11">
        <f>I100/'Cash Flow Calculator'!$B$5</f>
        <v>0.5589400568628714</v>
      </c>
      <c r="K100" s="7">
        <f>((1+C100/12*'Cash Flow Calculator'!$B$35)*'Cash Flow Calculator'!$B$5)*J100</f>
        <v>218321.98621063758</v>
      </c>
      <c r="L100">
        <f>IF(C100='Cash Flow Calculator'!$B$41,'Cash Flow Calculator'!$B$38,0)</f>
        <v>0</v>
      </c>
      <c r="M100">
        <f>IF(C100='Cash Flow Calculator'!$B$47,'Cash Flow Calculator'!$B$44,0)</f>
        <v>0</v>
      </c>
    </row>
    <row r="101" spans="2:13">
      <c r="B101" s="3" t="s">
        <v>57</v>
      </c>
      <c r="C101" s="3">
        <v>97</v>
      </c>
      <c r="D101" s="7">
        <f t="shared" si="1"/>
        <v>137530.19799126248</v>
      </c>
      <c r="E101" s="7">
        <f>'Cash Flow Calculator'!$B$8/12*D101</f>
        <v>487.08611788572131</v>
      </c>
      <c r="F101" s="7">
        <f>'Cash Flow Calculator'!$D$8-E101</f>
        <v>1408.6554781096465</v>
      </c>
      <c r="G101" s="11">
        <f>F101/'Cash Flow Calculator'!$D$8</f>
        <v>0.74306302139771618</v>
      </c>
      <c r="H101" s="11"/>
      <c r="I101" s="12">
        <f>'Cash Flow Calculator'!$B$5-D101</f>
        <v>177469.80200873752</v>
      </c>
      <c r="J101" s="11">
        <f>I101/'Cash Flow Calculator'!$B$5</f>
        <v>0.56339619685313502</v>
      </c>
      <c r="K101" s="7">
        <f>((1+C101/12*'Cash Flow Calculator'!$B$35)*'Cash Flow Calculator'!$B$5)*J101</f>
        <v>220506.22899585639</v>
      </c>
      <c r="L101">
        <f>IF(C101='Cash Flow Calculator'!$B$41,'Cash Flow Calculator'!$B$38,0)</f>
        <v>0</v>
      </c>
      <c r="M101">
        <f>IF(C101='Cash Flow Calculator'!$B$47,'Cash Flow Calculator'!$B$44,0)</f>
        <v>0</v>
      </c>
    </row>
    <row r="102" spans="2:13">
      <c r="C102" s="3">
        <v>98</v>
      </c>
      <c r="D102" s="7">
        <f t="shared" si="1"/>
        <v>136121.54251315285</v>
      </c>
      <c r="E102" s="7">
        <f>'Cash Flow Calculator'!$B$8/12*D102</f>
        <v>482.09712973408301</v>
      </c>
      <c r="F102" s="7">
        <f>'Cash Flow Calculator'!$D$8-E102</f>
        <v>1413.6444662612848</v>
      </c>
      <c r="G102" s="11">
        <f>F102/'Cash Flow Calculator'!$D$8</f>
        <v>0.74569470293183304</v>
      </c>
      <c r="H102" s="11"/>
      <c r="I102" s="12">
        <f>'Cash Flow Calculator'!$B$5-D102</f>
        <v>178878.45748684715</v>
      </c>
      <c r="J102" s="11">
        <f>I102/'Cash Flow Calculator'!$B$5</f>
        <v>0.56786811900586398</v>
      </c>
      <c r="K102" s="7">
        <f>((1+C102/12*'Cash Flow Calculator'!$B$35)*'Cash Flow Calculator'!$B$5)*J102</f>
        <v>222703.67957112467</v>
      </c>
      <c r="L102">
        <f>IF(C102='Cash Flow Calculator'!$B$41,'Cash Flow Calculator'!$B$38,0)</f>
        <v>0</v>
      </c>
      <c r="M102">
        <f>IF(C102='Cash Flow Calculator'!$B$47,'Cash Flow Calculator'!$B$44,0)</f>
        <v>0</v>
      </c>
    </row>
    <row r="103" spans="2:13">
      <c r="C103" s="3">
        <v>99</v>
      </c>
      <c r="D103" s="7">
        <f t="shared" si="1"/>
        <v>134707.89804689155</v>
      </c>
      <c r="E103" s="7">
        <f>'Cash Flow Calculator'!$B$8/12*D103</f>
        <v>477.09047224940764</v>
      </c>
      <c r="F103" s="7">
        <f>'Cash Flow Calculator'!$D$8-E103</f>
        <v>1418.6511237459601</v>
      </c>
      <c r="G103" s="11">
        <f>F103/'Cash Flow Calculator'!$D$8</f>
        <v>0.74833570500471658</v>
      </c>
      <c r="H103" s="11"/>
      <c r="I103" s="12">
        <f>'Cash Flow Calculator'!$B$5-D103</f>
        <v>180292.10195310845</v>
      </c>
      <c r="J103" s="11">
        <f>I103/'Cash Flow Calculator'!$B$5</f>
        <v>0.57235587921621733</v>
      </c>
      <c r="K103" s="7">
        <f>((1+C103/12*'Cash Flow Calculator'!$B$35)*'Cash Flow Calculator'!$B$5)*J103</f>
        <v>224914.39718650281</v>
      </c>
      <c r="L103">
        <f>IF(C103='Cash Flow Calculator'!$B$41,'Cash Flow Calculator'!$B$38,0)</f>
        <v>0</v>
      </c>
      <c r="M103">
        <f>IF(C103='Cash Flow Calculator'!$B$47,'Cash Flow Calculator'!$B$44,0)</f>
        <v>0</v>
      </c>
    </row>
    <row r="104" spans="2:13">
      <c r="C104" s="3">
        <v>100</v>
      </c>
      <c r="D104" s="7">
        <f t="shared" si="1"/>
        <v>133289.24692314561</v>
      </c>
      <c r="E104" s="7">
        <f>'Cash Flow Calculator'!$B$8/12*D104</f>
        <v>472.06608285280737</v>
      </c>
      <c r="F104" s="7">
        <f>'Cash Flow Calculator'!$D$8-E104</f>
        <v>1423.6755131425605</v>
      </c>
      <c r="G104" s="11">
        <f>F104/'Cash Flow Calculator'!$D$8</f>
        <v>0.75098606062660833</v>
      </c>
      <c r="H104" s="11"/>
      <c r="I104" s="12">
        <f>'Cash Flow Calculator'!$B$5-D104</f>
        <v>181710.75307685439</v>
      </c>
      <c r="J104" s="11">
        <f>I104/'Cash Flow Calculator'!$B$5</f>
        <v>0.57685953357731556</v>
      </c>
      <c r="K104" s="7">
        <f>((1+C104/12*'Cash Flow Calculator'!$B$35)*'Cash Flow Calculator'!$B$5)*J104</f>
        <v>227138.44134606799</v>
      </c>
      <c r="L104">
        <f>IF(C104='Cash Flow Calculator'!$B$41,'Cash Flow Calculator'!$B$38,0)</f>
        <v>0</v>
      </c>
      <c r="M104">
        <f>IF(C104='Cash Flow Calculator'!$B$47,'Cash Flow Calculator'!$B$44,0)</f>
        <v>0</v>
      </c>
    </row>
    <row r="105" spans="2:13">
      <c r="C105" s="3">
        <v>101</v>
      </c>
      <c r="D105" s="7">
        <f t="shared" si="1"/>
        <v>131865.57141000303</v>
      </c>
      <c r="E105" s="7">
        <f>'Cash Flow Calculator'!$B$8/12*D105</f>
        <v>467.02389874376075</v>
      </c>
      <c r="F105" s="7">
        <f>'Cash Flow Calculator'!$D$8-E105</f>
        <v>1428.717697251607</v>
      </c>
      <c r="G105" s="11">
        <f>F105/'Cash Flow Calculator'!$D$8</f>
        <v>0.75364580292466088</v>
      </c>
      <c r="H105" s="11"/>
      <c r="I105" s="12">
        <f>'Cash Flow Calculator'!$B$5-D105</f>
        <v>183134.42858999697</v>
      </c>
      <c r="J105" s="11">
        <f>I105/'Cash Flow Calculator'!$B$5</f>
        <v>0.58137913838094279</v>
      </c>
      <c r="K105" s="7">
        <f>((1+C105/12*'Cash Flow Calculator'!$B$35)*'Cash Flow Calculator'!$B$5)*J105</f>
        <v>229375.87180897122</v>
      </c>
      <c r="L105">
        <f>IF(C105='Cash Flow Calculator'!$B$41,'Cash Flow Calculator'!$B$38,0)</f>
        <v>0</v>
      </c>
      <c r="M105">
        <f>IF(C105='Cash Flow Calculator'!$B$47,'Cash Flow Calculator'!$B$44,0)</f>
        <v>0</v>
      </c>
    </row>
    <row r="106" spans="2:13">
      <c r="C106" s="3">
        <v>102</v>
      </c>
      <c r="D106" s="7">
        <f t="shared" si="1"/>
        <v>130436.85371275143</v>
      </c>
      <c r="E106" s="7">
        <f>'Cash Flow Calculator'!$B$8/12*D106</f>
        <v>461.96385689932799</v>
      </c>
      <c r="F106" s="7">
        <f>'Cash Flow Calculator'!$D$8-E106</f>
        <v>1433.7777390960398</v>
      </c>
      <c r="G106" s="11">
        <f>F106/'Cash Flow Calculator'!$D$8</f>
        <v>0.75631496514335239</v>
      </c>
      <c r="H106" s="11"/>
      <c r="I106" s="12">
        <f>'Cash Flow Calculator'!$B$5-D106</f>
        <v>184563.14628724859</v>
      </c>
      <c r="J106" s="11">
        <f>I106/'Cash Flow Calculator'!$B$5</f>
        <v>0.58591475011824945</v>
      </c>
      <c r="K106" s="7">
        <f>((1+C106/12*'Cash Flow Calculator'!$B$35)*'Cash Flow Calculator'!$B$5)*J106</f>
        <v>231626.74859049692</v>
      </c>
      <c r="L106">
        <f>IF(C106='Cash Flow Calculator'!$B$41,'Cash Flow Calculator'!$B$38,0)</f>
        <v>0</v>
      </c>
      <c r="M106">
        <f>IF(C106='Cash Flow Calculator'!$B$47,'Cash Flow Calculator'!$B$44,0)</f>
        <v>0</v>
      </c>
    </row>
    <row r="107" spans="2:13">
      <c r="C107" s="3">
        <v>103</v>
      </c>
      <c r="D107" s="7">
        <f t="shared" si="1"/>
        <v>129003.07597365539</v>
      </c>
      <c r="E107" s="7">
        <f>'Cash Flow Calculator'!$B$8/12*D107</f>
        <v>456.88589407336286</v>
      </c>
      <c r="F107" s="7">
        <f>'Cash Flow Calculator'!$D$8-E107</f>
        <v>1438.855701922005</v>
      </c>
      <c r="G107" s="11">
        <f>F107/'Cash Flow Calculator'!$D$8</f>
        <v>0.75899358064490174</v>
      </c>
      <c r="H107" s="11"/>
      <c r="I107" s="12">
        <f>'Cash Flow Calculator'!$B$5-D107</f>
        <v>185996.92402634461</v>
      </c>
      <c r="J107" s="11">
        <f>I107/'Cash Flow Calculator'!$B$5</f>
        <v>0.59046642548045913</v>
      </c>
      <c r="K107" s="7">
        <f>((1+C107/12*'Cash Flow Calculator'!$B$35)*'Cash Flow Calculator'!$B$5)*J107</f>
        <v>233891.13196312837</v>
      </c>
      <c r="L107">
        <f>IF(C107='Cash Flow Calculator'!$B$41,'Cash Flow Calculator'!$B$38,0)</f>
        <v>0</v>
      </c>
      <c r="M107">
        <f>IF(C107='Cash Flow Calculator'!$B$47,'Cash Flow Calculator'!$B$44,0)</f>
        <v>0</v>
      </c>
    </row>
    <row r="108" spans="2:13">
      <c r="C108" s="3">
        <v>104</v>
      </c>
      <c r="D108" s="7">
        <f t="shared" si="1"/>
        <v>127564.22027173339</v>
      </c>
      <c r="E108" s="7">
        <f>'Cash Flow Calculator'!$B$8/12*D108</f>
        <v>451.78994679572241</v>
      </c>
      <c r="F108" s="7">
        <f>'Cash Flow Calculator'!$D$8-E108</f>
        <v>1443.9516491996453</v>
      </c>
      <c r="G108" s="11">
        <f>F108/'Cash Flow Calculator'!$D$8</f>
        <v>0.76168168290968574</v>
      </c>
      <c r="H108" s="11"/>
      <c r="I108" s="12">
        <f>'Cash Flow Calculator'!$B$5-D108</f>
        <v>187435.77972826661</v>
      </c>
      <c r="J108" s="11">
        <f>I108/'Cash Flow Calculator'!$B$5</f>
        <v>0.59503422135957651</v>
      </c>
      <c r="K108" s="7">
        <f>((1+C108/12*'Cash Flow Calculator'!$B$35)*'Cash Flow Calculator'!$B$5)*J108</f>
        <v>236169.08245761591</v>
      </c>
      <c r="L108">
        <f>IF(C108='Cash Flow Calculator'!$B$41,'Cash Flow Calculator'!$B$38,0)</f>
        <v>0</v>
      </c>
      <c r="M108">
        <f>IF(C108='Cash Flow Calculator'!$B$47,'Cash Flow Calculator'!$B$44,0)</f>
        <v>0</v>
      </c>
    </row>
    <row r="109" spans="2:13">
      <c r="C109" s="3">
        <v>105</v>
      </c>
      <c r="D109" s="7">
        <f t="shared" si="1"/>
        <v>126120.26862253374</v>
      </c>
      <c r="E109" s="7">
        <f>'Cash Flow Calculator'!$B$8/12*D109</f>
        <v>446.67595137147367</v>
      </c>
      <c r="F109" s="7">
        <f>'Cash Flow Calculator'!$D$8-E109</f>
        <v>1449.0656446238941</v>
      </c>
      <c r="G109" s="11">
        <f>F109/'Cash Flow Calculator'!$D$8</f>
        <v>0.76437930553665756</v>
      </c>
      <c r="H109" s="11"/>
      <c r="I109" s="12">
        <f>'Cash Flow Calculator'!$B$5-D109</f>
        <v>188879.73137746626</v>
      </c>
      <c r="J109" s="11">
        <f>I109/'Cash Flow Calculator'!$B$5</f>
        <v>0.59961819484909928</v>
      </c>
      <c r="K109" s="7">
        <f>((1+C109/12*'Cash Flow Calculator'!$B$35)*'Cash Flow Calculator'!$B$5)*J109</f>
        <v>238460.66086405117</v>
      </c>
      <c r="L109">
        <f>IF(C109='Cash Flow Calculator'!$B$41,'Cash Flow Calculator'!$B$38,0)</f>
        <v>0</v>
      </c>
      <c r="M109">
        <f>IF(C109='Cash Flow Calculator'!$B$47,'Cash Flow Calculator'!$B$44,0)</f>
        <v>0</v>
      </c>
    </row>
    <row r="110" spans="2:13">
      <c r="C110" s="3">
        <v>106</v>
      </c>
      <c r="D110" s="7">
        <f t="shared" si="1"/>
        <v>124671.20297790984</v>
      </c>
      <c r="E110" s="7">
        <f>'Cash Flow Calculator'!$B$8/12*D110</f>
        <v>441.54384388009737</v>
      </c>
      <c r="F110" s="7">
        <f>'Cash Flow Calculator'!$D$8-E110</f>
        <v>1454.1977521152703</v>
      </c>
      <c r="G110" s="11">
        <f>F110/'Cash Flow Calculator'!$D$8</f>
        <v>0.76708648224376652</v>
      </c>
      <c r="H110" s="11"/>
      <c r="I110" s="12">
        <f>'Cash Flow Calculator'!$B$5-D110</f>
        <v>190328.79702209018</v>
      </c>
      <c r="J110" s="11">
        <f>I110/'Cash Flow Calculator'!$B$5</f>
        <v>0.60421840324473075</v>
      </c>
      <c r="K110" s="7">
        <f>((1+C110/12*'Cash Flow Calculator'!$B$35)*'Cash Flow Calculator'!$B$5)*J110</f>
        <v>240765.92823294413</v>
      </c>
      <c r="L110">
        <f>IF(C110='Cash Flow Calculator'!$B$41,'Cash Flow Calculator'!$B$38,0)</f>
        <v>0</v>
      </c>
      <c r="M110">
        <f>IF(C110='Cash Flow Calculator'!$B$47,'Cash Flow Calculator'!$B$44,0)</f>
        <v>0</v>
      </c>
    </row>
    <row r="111" spans="2:13">
      <c r="C111" s="3">
        <v>107</v>
      </c>
      <c r="D111" s="7">
        <f t="shared" si="1"/>
        <v>123217.00522579456</v>
      </c>
      <c r="E111" s="7">
        <f>'Cash Flow Calculator'!$B$8/12*D111</f>
        <v>436.39356017468913</v>
      </c>
      <c r="F111" s="7">
        <f>'Cash Flow Calculator'!$D$8-E111</f>
        <v>1459.3480358206787</v>
      </c>
      <c r="G111" s="11">
        <f>F111/'Cash Flow Calculator'!$D$8</f>
        <v>0.76980324686837998</v>
      </c>
      <c r="H111" s="11"/>
      <c r="I111" s="12">
        <f>'Cash Flow Calculator'!$B$5-D111</f>
        <v>191782.99477420544</v>
      </c>
      <c r="J111" s="11">
        <f>I111/'Cash Flow Calculator'!$B$5</f>
        <v>0.60883490404509666</v>
      </c>
      <c r="K111" s="7">
        <f>((1+C111/12*'Cash Flow Calculator'!$B$35)*'Cash Flow Calculator'!$B$5)*J111</f>
        <v>243084.9458763054</v>
      </c>
      <c r="L111">
        <f>IF(C111='Cash Flow Calculator'!$B$41,'Cash Flow Calculator'!$B$38,0)</f>
        <v>0</v>
      </c>
      <c r="M111">
        <f>IF(C111='Cash Flow Calculator'!$B$47,'Cash Flow Calculator'!$B$44,0)</f>
        <v>0</v>
      </c>
    </row>
    <row r="112" spans="2:13">
      <c r="C112" s="3">
        <v>108</v>
      </c>
      <c r="D112" s="7">
        <f t="shared" si="1"/>
        <v>121757.65718997389</v>
      </c>
      <c r="E112" s="7">
        <f>'Cash Flow Calculator'!$B$8/12*D112</f>
        <v>431.22503588115757</v>
      </c>
      <c r="F112" s="7">
        <f>'Cash Flow Calculator'!$D$8-E112</f>
        <v>1464.5165601142103</v>
      </c>
      <c r="G112" s="11">
        <f>F112/'Cash Flow Calculator'!$D$8</f>
        <v>0.77252963336770542</v>
      </c>
      <c r="H112" s="11"/>
      <c r="I112" s="12">
        <f>'Cash Flow Calculator'!$B$5-D112</f>
        <v>193242.34281002611</v>
      </c>
      <c r="J112" s="11">
        <f>I112/'Cash Flow Calculator'!$B$5</f>
        <v>0.61346775495246386</v>
      </c>
      <c r="K112" s="7">
        <f>((1+C112/12*'Cash Flow Calculator'!$B$35)*'Cash Flow Calculator'!$B$5)*J112</f>
        <v>245417.77536873316</v>
      </c>
      <c r="L112">
        <f>IF(C112='Cash Flow Calculator'!$B$41,'Cash Flow Calculator'!$B$38,0)</f>
        <v>0</v>
      </c>
      <c r="M112">
        <f>IF(C112='Cash Flow Calculator'!$B$47,'Cash Flow Calculator'!$B$44,0)</f>
        <v>0</v>
      </c>
    </row>
    <row r="113" spans="2:13">
      <c r="B113" s="3" t="s">
        <v>58</v>
      </c>
      <c r="C113" s="3">
        <v>109</v>
      </c>
      <c r="D113" s="7">
        <f t="shared" si="1"/>
        <v>120293.14062985968</v>
      </c>
      <c r="E113" s="7">
        <f>'Cash Flow Calculator'!$B$8/12*D113</f>
        <v>426.03820639741974</v>
      </c>
      <c r="F113" s="7">
        <f>'Cash Flow Calculator'!$D$8-E113</f>
        <v>1469.703389597948</v>
      </c>
      <c r="G113" s="11">
        <f>F113/'Cash Flow Calculator'!$D$8</f>
        <v>0.77526567581921602</v>
      </c>
      <c r="H113" s="11"/>
      <c r="I113" s="12">
        <f>'Cash Flow Calculator'!$B$5-D113</f>
        <v>194706.8593701403</v>
      </c>
      <c r="J113" s="11">
        <f>I113/'Cash Flow Calculator'!$B$5</f>
        <v>0.6181170138734613</v>
      </c>
      <c r="K113" s="7">
        <f>((1+C113/12*'Cash Flow Calculator'!$B$35)*'Cash Flow Calculator'!$B$5)*J113</f>
        <v>247764.47854850354</v>
      </c>
      <c r="L113">
        <f>IF(C113='Cash Flow Calculator'!$B$41,'Cash Flow Calculator'!$B$38,0)</f>
        <v>0</v>
      </c>
      <c r="M113">
        <f>IF(C113='Cash Flow Calculator'!$B$47,'Cash Flow Calculator'!$B$44,0)</f>
        <v>0</v>
      </c>
    </row>
    <row r="114" spans="2:13">
      <c r="C114" s="3">
        <v>110</v>
      </c>
      <c r="D114" s="7">
        <f t="shared" si="1"/>
        <v>118823.43724026173</v>
      </c>
      <c r="E114" s="7">
        <f>'Cash Flow Calculator'!$B$8/12*D114</f>
        <v>420.83300689259363</v>
      </c>
      <c r="F114" s="7">
        <f>'Cash Flow Calculator'!$D$8-E114</f>
        <v>1474.9085891027742</v>
      </c>
      <c r="G114" s="11">
        <f>F114/'Cash Flow Calculator'!$D$8</f>
        <v>0.77801140842107575</v>
      </c>
      <c r="H114" s="11"/>
      <c r="I114" s="12">
        <f>'Cash Flow Calculator'!$B$5-D114</f>
        <v>196176.56275973827</v>
      </c>
      <c r="J114" s="11">
        <f>I114/'Cash Flow Calculator'!$B$5</f>
        <v>0.62278273891980407</v>
      </c>
      <c r="K114" s="7">
        <f>((1+C114/12*'Cash Flow Calculator'!$B$35)*'Cash Flow Calculator'!$B$5)*J114</f>
        <v>250125.11751866632</v>
      </c>
      <c r="L114">
        <f>IF(C114='Cash Flow Calculator'!$B$41,'Cash Flow Calculator'!$B$38,0)</f>
        <v>0</v>
      </c>
      <c r="M114">
        <f>IF(C114='Cash Flow Calculator'!$B$47,'Cash Flow Calculator'!$B$44,0)</f>
        <v>0</v>
      </c>
    </row>
    <row r="115" spans="2:13">
      <c r="C115" s="3">
        <v>111</v>
      </c>
      <c r="D115" s="7">
        <f t="shared" si="1"/>
        <v>117348.52865115895</v>
      </c>
      <c r="E115" s="7">
        <f>'Cash Flow Calculator'!$B$8/12*D115</f>
        <v>415.60937230618799</v>
      </c>
      <c r="F115" s="7">
        <f>'Cash Flow Calculator'!$D$8-E115</f>
        <v>1480.1322236891797</v>
      </c>
      <c r="G115" s="11">
        <f>F115/'Cash Flow Calculator'!$D$8</f>
        <v>0.78076686549256702</v>
      </c>
      <c r="H115" s="11"/>
      <c r="I115" s="12">
        <f>'Cash Flow Calculator'!$B$5-D115</f>
        <v>197651.47134884103</v>
      </c>
      <c r="J115" s="11">
        <f>I115/'Cash Flow Calculator'!$B$5</f>
        <v>0.62746498840901921</v>
      </c>
      <c r="K115" s="7">
        <f>((1+C115/12*'Cash Flow Calculator'!$B$35)*'Cash Flow Calculator'!$B$5)*J115</f>
        <v>252499.75464814442</v>
      </c>
      <c r="L115">
        <f>IF(C115='Cash Flow Calculator'!$B$41,'Cash Flow Calculator'!$B$38,0)</f>
        <v>0</v>
      </c>
      <c r="M115">
        <f>IF(C115='Cash Flow Calculator'!$B$47,'Cash Flow Calculator'!$B$44,0)</f>
        <v>0</v>
      </c>
    </row>
    <row r="116" spans="2:13">
      <c r="C116" s="3">
        <v>112</v>
      </c>
      <c r="D116" s="7">
        <f t="shared" si="1"/>
        <v>115868.39642746976</v>
      </c>
      <c r="E116" s="7">
        <f>'Cash Flow Calculator'!$B$8/12*D116</f>
        <v>410.36723734728878</v>
      </c>
      <c r="F116" s="7">
        <f>'Cash Flow Calculator'!$D$8-E116</f>
        <v>1485.3743586480791</v>
      </c>
      <c r="G116" s="11">
        <f>F116/'Cash Flow Calculator'!$D$8</f>
        <v>0.78353208147452003</v>
      </c>
      <c r="H116" s="11"/>
      <c r="I116" s="12">
        <f>'Cash Flow Calculator'!$B$5-D116</f>
        <v>199131.60357253024</v>
      </c>
      <c r="J116" s="11">
        <f>I116/'Cash Flow Calculator'!$B$5</f>
        <v>0.63216382086517531</v>
      </c>
      <c r="K116" s="7">
        <f>((1+C116/12*'Cash Flow Calculator'!$B$35)*'Cash Flow Calculator'!$B$5)*J116</f>
        <v>254888.45257283869</v>
      </c>
      <c r="L116">
        <f>IF(C116='Cash Flow Calculator'!$B$41,'Cash Flow Calculator'!$B$38,0)</f>
        <v>0</v>
      </c>
      <c r="M116">
        <f>IF(C116='Cash Flow Calculator'!$B$47,'Cash Flow Calculator'!$B$44,0)</f>
        <v>0</v>
      </c>
    </row>
    <row r="117" spans="2:13">
      <c r="C117" s="3">
        <v>113</v>
      </c>
      <c r="D117" s="7">
        <f t="shared" si="1"/>
        <v>114383.02206882168</v>
      </c>
      <c r="E117" s="7">
        <f>'Cash Flow Calculator'!$B$8/12*D117</f>
        <v>405.10653649374348</v>
      </c>
      <c r="F117" s="7">
        <f>'Cash Flow Calculator'!$D$8-E117</f>
        <v>1490.6350595016243</v>
      </c>
      <c r="G117" s="11">
        <f>F117/'Cash Flow Calculator'!$D$8</f>
        <v>0.78630709092974216</v>
      </c>
      <c r="H117" s="11"/>
      <c r="I117" s="12">
        <f>'Cash Flow Calculator'!$B$5-D117</f>
        <v>200616.97793117832</v>
      </c>
      <c r="J117" s="11">
        <f>I117/'Cash Flow Calculator'!$B$5</f>
        <v>0.63687929501961371</v>
      </c>
      <c r="K117" s="7">
        <f>((1+C117/12*'Cash Flow Calculator'!$B$35)*'Cash Flow Calculator'!$B$5)*J117</f>
        <v>257291.27419673619</v>
      </c>
      <c r="L117">
        <f>IF(C117='Cash Flow Calculator'!$B$41,'Cash Flow Calculator'!$B$38,0)</f>
        <v>0</v>
      </c>
      <c r="M117">
        <f>IF(C117='Cash Flow Calculator'!$B$47,'Cash Flow Calculator'!$B$44,0)</f>
        <v>0</v>
      </c>
    </row>
    <row r="118" spans="2:13">
      <c r="C118" s="3">
        <v>114</v>
      </c>
      <c r="D118" s="7">
        <f t="shared" si="1"/>
        <v>112892.38700932005</v>
      </c>
      <c r="E118" s="7">
        <f>'Cash Flow Calculator'!$B$8/12*D118</f>
        <v>399.82720399134189</v>
      </c>
      <c r="F118" s="7">
        <f>'Cash Flow Calculator'!$D$8-E118</f>
        <v>1495.914392004026</v>
      </c>
      <c r="G118" s="11">
        <f>F118/'Cash Flow Calculator'!$D$8</f>
        <v>0.78909192854345178</v>
      </c>
      <c r="H118" s="11"/>
      <c r="I118" s="12">
        <f>'Cash Flow Calculator'!$B$5-D118</f>
        <v>202107.61299067995</v>
      </c>
      <c r="J118" s="11">
        <f>I118/'Cash Flow Calculator'!$B$5</f>
        <v>0.64161146981168238</v>
      </c>
      <c r="K118" s="7">
        <f>((1+C118/12*'Cash Flow Calculator'!$B$35)*'Cash Flow Calculator'!$B$5)*J118</f>
        <v>259708.28269302374</v>
      </c>
      <c r="L118">
        <f>IF(C118='Cash Flow Calculator'!$B$41,'Cash Flow Calculator'!$B$38,0)</f>
        <v>0</v>
      </c>
      <c r="M118">
        <f>IF(C118='Cash Flow Calculator'!$B$47,'Cash Flow Calculator'!$B$44,0)</f>
        <v>0</v>
      </c>
    </row>
    <row r="119" spans="2:13">
      <c r="C119" s="3">
        <v>115</v>
      </c>
      <c r="D119" s="7">
        <f t="shared" si="1"/>
        <v>111396.47261731603</v>
      </c>
      <c r="E119" s="7">
        <f>'Cash Flow Calculator'!$B$8/12*D119</f>
        <v>394.52917385299429</v>
      </c>
      <c r="F119" s="7">
        <f>'Cash Flow Calculator'!$D$8-E119</f>
        <v>1501.2124221423735</v>
      </c>
      <c r="G119" s="11">
        <f>F119/'Cash Flow Calculator'!$D$8</f>
        <v>0.79188662912370977</v>
      </c>
      <c r="H119" s="11"/>
      <c r="I119" s="12">
        <f>'Cash Flow Calculator'!$B$5-D119</f>
        <v>203603.52738268397</v>
      </c>
      <c r="J119" s="11">
        <f>I119/'Cash Flow Calculator'!$B$5</f>
        <v>0.64636040438947295</v>
      </c>
      <c r="K119" s="7">
        <f>((1+C119/12*'Cash Flow Calculator'!$B$35)*'Cash Flow Calculator'!$B$5)*J119</f>
        <v>262139.54150520562</v>
      </c>
      <c r="L119">
        <f>IF(C119='Cash Flow Calculator'!$B$41,'Cash Flow Calculator'!$B$38,0)</f>
        <v>0</v>
      </c>
      <c r="M119">
        <f>IF(C119='Cash Flow Calculator'!$B$47,'Cash Flow Calculator'!$B$44,0)</f>
        <v>0</v>
      </c>
    </row>
    <row r="120" spans="2:13">
      <c r="C120" s="3">
        <v>116</v>
      </c>
      <c r="D120" s="7">
        <f t="shared" si="1"/>
        <v>109895.26019517366</v>
      </c>
      <c r="E120" s="7">
        <f>'Cash Flow Calculator'!$B$8/12*D120</f>
        <v>389.21237985790674</v>
      </c>
      <c r="F120" s="7">
        <f>'Cash Flow Calculator'!$D$8-E120</f>
        <v>1506.5292161374609</v>
      </c>
      <c r="G120" s="11">
        <f>F120/'Cash Flow Calculator'!$D$8</f>
        <v>0.79469122760185618</v>
      </c>
      <c r="H120" s="11"/>
      <c r="I120" s="12">
        <f>'Cash Flow Calculator'!$B$5-D120</f>
        <v>205104.73980482633</v>
      </c>
      <c r="J120" s="11">
        <f>I120/'Cash Flow Calculator'!$B$5</f>
        <v>0.65112615811055974</v>
      </c>
      <c r="K120" s="7">
        <f>((1+C120/12*'Cash Flow Calculator'!$B$35)*'Cash Flow Calculator'!$B$5)*J120</f>
        <v>264585.11434822594</v>
      </c>
      <c r="L120">
        <f>IF(C120='Cash Flow Calculator'!$B$41,'Cash Flow Calculator'!$B$38,0)</f>
        <v>0</v>
      </c>
      <c r="M120">
        <f>IF(C120='Cash Flow Calculator'!$B$47,'Cash Flow Calculator'!$B$44,0)</f>
        <v>0</v>
      </c>
    </row>
    <row r="121" spans="2:13">
      <c r="C121" s="3">
        <v>117</v>
      </c>
      <c r="D121" s="7">
        <f t="shared" si="1"/>
        <v>108388.73097903619</v>
      </c>
      <c r="E121" s="7">
        <f>'Cash Flow Calculator'!$B$8/12*D121</f>
        <v>383.87675555075322</v>
      </c>
      <c r="F121" s="7">
        <f>'Cash Flow Calculator'!$D$8-E121</f>
        <v>1511.8648404446146</v>
      </c>
      <c r="G121" s="11">
        <f>F121/'Cash Flow Calculator'!$D$8</f>
        <v>0.79750575903294618</v>
      </c>
      <c r="H121" s="11"/>
      <c r="I121" s="12">
        <f>'Cash Flow Calculator'!$B$5-D121</f>
        <v>206611.26902096381</v>
      </c>
      <c r="J121" s="11">
        <f>I121/'Cash Flow Calculator'!$B$5</f>
        <v>0.6559087905427422</v>
      </c>
      <c r="K121" s="7">
        <f>((1+C121/12*'Cash Flow Calculator'!$B$35)*'Cash Flow Calculator'!$B$5)*J121</f>
        <v>267045.06520959572</v>
      </c>
      <c r="L121">
        <f>IF(C121='Cash Flow Calculator'!$B$41,'Cash Flow Calculator'!$B$38,0)</f>
        <v>0</v>
      </c>
      <c r="M121">
        <f>IF(C121='Cash Flow Calculator'!$B$47,'Cash Flow Calculator'!$B$44,0)</f>
        <v>0</v>
      </c>
    </row>
    <row r="122" spans="2:13">
      <c r="C122" s="3">
        <v>118</v>
      </c>
      <c r="D122" s="7">
        <f t="shared" si="1"/>
        <v>106876.86613859158</v>
      </c>
      <c r="E122" s="7">
        <f>'Cash Flow Calculator'!$B$8/12*D122</f>
        <v>378.52223424084519</v>
      </c>
      <c r="F122" s="7">
        <f>'Cash Flow Calculator'!$D$8-E122</f>
        <v>1517.2193617545227</v>
      </c>
      <c r="G122" s="11">
        <f>F122/'Cash Flow Calculator'!$D$8</f>
        <v>0.80033025859618789</v>
      </c>
      <c r="H122" s="11"/>
      <c r="I122" s="12">
        <f>'Cash Flow Calculator'!$B$5-D122</f>
        <v>208123.13386140842</v>
      </c>
      <c r="J122" s="11">
        <f>I122/'Cash Flow Calculator'!$B$5</f>
        <v>0.66070836146478862</v>
      </c>
      <c r="K122" s="7">
        <f>((1+C122/12*'Cash Flow Calculator'!$B$35)*'Cash Flow Calculator'!$B$5)*J122</f>
        <v>269519.4583505239</v>
      </c>
      <c r="L122">
        <f>IF(C122='Cash Flow Calculator'!$B$41,'Cash Flow Calculator'!$B$38,0)</f>
        <v>0</v>
      </c>
      <c r="M122">
        <f>IF(C122='Cash Flow Calculator'!$B$47,'Cash Flow Calculator'!$B$44,0)</f>
        <v>0</v>
      </c>
    </row>
    <row r="123" spans="2:13">
      <c r="C123" s="3">
        <v>119</v>
      </c>
      <c r="D123" s="7">
        <f t="shared" si="1"/>
        <v>105359.64677683705</v>
      </c>
      <c r="E123" s="7">
        <f>'Cash Flow Calculator'!$B$8/12*D123</f>
        <v>373.14874900129792</v>
      </c>
      <c r="F123" s="7">
        <f>'Cash Flow Calculator'!$D$8-E123</f>
        <v>1522.59284699407</v>
      </c>
      <c r="G123" s="11">
        <f>F123/'Cash Flow Calculator'!$D$8</f>
        <v>0.80316476159538275</v>
      </c>
      <c r="H123" s="11"/>
      <c r="I123" s="12">
        <f>'Cash Flow Calculator'!$B$5-D123</f>
        <v>209640.35322316294</v>
      </c>
      <c r="J123" s="11">
        <f>I123/'Cash Flow Calculator'!$B$5</f>
        <v>0.66552493086718389</v>
      </c>
      <c r="K123" s="7">
        <f>((1+C123/12*'Cash Flow Calculator'!$B$35)*'Cash Flow Calculator'!$B$5)*J123</f>
        <v>272008.35830705386</v>
      </c>
      <c r="L123">
        <f>IF(C123='Cash Flow Calculator'!$B$41,'Cash Flow Calculator'!$B$38,0)</f>
        <v>0</v>
      </c>
      <c r="M123">
        <f>IF(C123='Cash Flow Calculator'!$B$47,'Cash Flow Calculator'!$B$44,0)</f>
        <v>0</v>
      </c>
    </row>
    <row r="124" spans="2:13">
      <c r="C124" s="3">
        <v>120</v>
      </c>
      <c r="D124" s="7">
        <f t="shared" si="1"/>
        <v>103837.05392984298</v>
      </c>
      <c r="E124" s="7">
        <f>'Cash Flow Calculator'!$B$8/12*D124</f>
        <v>367.75623266819389</v>
      </c>
      <c r="F124" s="7">
        <f>'Cash Flow Calculator'!$D$8-E124</f>
        <v>1527.9853633271739</v>
      </c>
      <c r="G124" s="11">
        <f>F124/'Cash Flow Calculator'!$D$8</f>
        <v>0.80600930345936639</v>
      </c>
      <c r="H124" s="11"/>
      <c r="I124" s="12">
        <f>'Cash Flow Calculator'!$B$5-D124</f>
        <v>211162.94607015702</v>
      </c>
      <c r="J124" s="11">
        <f>I124/'Cash Flow Calculator'!$B$5</f>
        <v>0.67035855895287944</v>
      </c>
      <c r="K124" s="7">
        <f>((1+C124/12*'Cash Flow Calculator'!$B$35)*'Cash Flow Calculator'!$B$5)*J124</f>
        <v>274511.82989120414</v>
      </c>
      <c r="L124">
        <f>IF(C124='Cash Flow Calculator'!$B$41,'Cash Flow Calculator'!$B$38,0)</f>
        <v>0</v>
      </c>
      <c r="M124">
        <f>IF(C124='Cash Flow Calculator'!$B$47,'Cash Flow Calculator'!$B$44,0)</f>
        <v>0</v>
      </c>
    </row>
    <row r="125" spans="2:13">
      <c r="B125" s="3" t="s">
        <v>59</v>
      </c>
      <c r="C125" s="3">
        <v>121</v>
      </c>
      <c r="D125" s="7">
        <f t="shared" si="1"/>
        <v>102309.06856651581</v>
      </c>
      <c r="E125" s="7">
        <f>'Cash Flow Calculator'!$B$8/12*D125</f>
        <v>362.34461783974353</v>
      </c>
      <c r="F125" s="7">
        <f>'Cash Flow Calculator'!$D$8-E125</f>
        <v>1533.3969781556243</v>
      </c>
      <c r="G125" s="11">
        <f>F125/'Cash Flow Calculator'!$D$8</f>
        <v>0.80886391974245164</v>
      </c>
      <c r="H125" s="11"/>
      <c r="I125" s="12">
        <f>'Cash Flow Calculator'!$B$5-D125</f>
        <v>212690.93143348419</v>
      </c>
      <c r="J125" s="11">
        <f>I125/'Cash Flow Calculator'!$B$5</f>
        <v>0.67520930613804508</v>
      </c>
      <c r="K125" s="7">
        <f>((1+C125/12*'Cash Flow Calculator'!$B$35)*'Cash Flow Calculator'!$B$5)*J125</f>
        <v>277029.93819211319</v>
      </c>
      <c r="L125">
        <f>IF(C125='Cash Flow Calculator'!$B$41,'Cash Flow Calculator'!$B$38,0)</f>
        <v>0</v>
      </c>
      <c r="M125">
        <f>IF(C125='Cash Flow Calculator'!$B$47,'Cash Flow Calculator'!$B$44,0)</f>
        <v>0</v>
      </c>
    </row>
    <row r="126" spans="2:13">
      <c r="C126" s="3">
        <v>122</v>
      </c>
      <c r="D126" s="7">
        <f t="shared" si="1"/>
        <v>100775.67158836019</v>
      </c>
      <c r="E126" s="7">
        <f>'Cash Flow Calculator'!$B$8/12*D126</f>
        <v>356.91383687544237</v>
      </c>
      <c r="F126" s="7">
        <f>'Cash Flow Calculator'!$D$8-E126</f>
        <v>1538.8277591199253</v>
      </c>
      <c r="G126" s="11">
        <f>F126/'Cash Flow Calculator'!$D$8</f>
        <v>0.81172864612487272</v>
      </c>
      <c r="H126" s="11"/>
      <c r="I126" s="12">
        <f>'Cash Flow Calculator'!$B$5-D126</f>
        <v>214224.32841163981</v>
      </c>
      <c r="J126" s="11">
        <f>I126/'Cash Flow Calculator'!$B$5</f>
        <v>0.68007723305282486</v>
      </c>
      <c r="K126" s="7">
        <f>((1+C126/12*'Cash Flow Calculator'!$B$35)*'Cash Flow Calculator'!$B$5)*J126</f>
        <v>279562.74857718998</v>
      </c>
      <c r="L126">
        <f>IF(C126='Cash Flow Calculator'!$B$41,'Cash Flow Calculator'!$B$38,0)</f>
        <v>0</v>
      </c>
      <c r="M126">
        <f>IF(C126='Cash Flow Calculator'!$B$47,'Cash Flow Calculator'!$B$44,0)</f>
        <v>0</v>
      </c>
    </row>
    <row r="127" spans="2:13">
      <c r="C127" s="3">
        <v>123</v>
      </c>
      <c r="D127" s="7">
        <f t="shared" si="1"/>
        <v>99236.843829240257</v>
      </c>
      <c r="E127" s="7">
        <f>'Cash Flow Calculator'!$B$8/12*D127</f>
        <v>351.46382189522592</v>
      </c>
      <c r="F127" s="7">
        <f>'Cash Flow Calculator'!$D$8-E127</f>
        <v>1544.2777741001419</v>
      </c>
      <c r="G127" s="11">
        <f>F127/'Cash Flow Calculator'!$D$8</f>
        <v>0.81460351841323175</v>
      </c>
      <c r="H127" s="11"/>
      <c r="I127" s="12">
        <f>'Cash Flow Calculator'!$B$5-D127</f>
        <v>215763.15617075976</v>
      </c>
      <c r="J127" s="11">
        <f>I127/'Cash Flow Calculator'!$B$5</f>
        <v>0.68496240054209445</v>
      </c>
      <c r="K127" s="7">
        <f>((1+C127/12*'Cash Flow Calculator'!$B$35)*'Cash Flow Calculator'!$B$5)*J127</f>
        <v>282110.32669326843</v>
      </c>
      <c r="L127">
        <f>IF(C127='Cash Flow Calculator'!$B$41,'Cash Flow Calculator'!$B$38,0)</f>
        <v>0</v>
      </c>
      <c r="M127">
        <f>IF(C127='Cash Flow Calculator'!$B$47,'Cash Flow Calculator'!$B$44,0)</f>
        <v>0</v>
      </c>
    </row>
    <row r="128" spans="2:13">
      <c r="C128" s="3">
        <v>124</v>
      </c>
      <c r="D128" s="7">
        <f t="shared" si="1"/>
        <v>97692.566055140109</v>
      </c>
      <c r="E128" s="7">
        <f>'Cash Flow Calculator'!$B$8/12*D128</f>
        <v>345.99450477862126</v>
      </c>
      <c r="F128" s="7">
        <f>'Cash Flow Calculator'!$D$8-E128</f>
        <v>1549.7470912167464</v>
      </c>
      <c r="G128" s="11">
        <f>F128/'Cash Flow Calculator'!$D$8</f>
        <v>0.8174885725409452</v>
      </c>
      <c r="H128" s="11"/>
      <c r="I128" s="12">
        <f>'Cash Flow Calculator'!$B$5-D128</f>
        <v>217307.43394485989</v>
      </c>
      <c r="J128" s="11">
        <f>I128/'Cash Flow Calculator'!$B$5</f>
        <v>0.68986486966622185</v>
      </c>
      <c r="K128" s="7">
        <f>((1+C128/12*'Cash Flow Calculator'!$B$35)*'Cash Flow Calculator'!$B$5)*J128</f>
        <v>284672.73846776644</v>
      </c>
      <c r="L128">
        <f>IF(C128='Cash Flow Calculator'!$B$41,'Cash Flow Calculator'!$B$38,0)</f>
        <v>0</v>
      </c>
      <c r="M128">
        <f>IF(C128='Cash Flow Calculator'!$B$47,'Cash Flow Calculator'!$B$44,0)</f>
        <v>0</v>
      </c>
    </row>
    <row r="129" spans="2:13">
      <c r="C129" s="3">
        <v>125</v>
      </c>
      <c r="D129" s="7">
        <f t="shared" si="1"/>
        <v>96142.818963923361</v>
      </c>
      <c r="E129" s="7">
        <f>'Cash Flow Calculator'!$B$8/12*D129</f>
        <v>340.50581716389524</v>
      </c>
      <c r="F129" s="7">
        <f>'Cash Flow Calculator'!$D$8-E129</f>
        <v>1555.2357788314725</v>
      </c>
      <c r="G129" s="11">
        <f>F129/'Cash Flow Calculator'!$D$8</f>
        <v>0.8203838445686944</v>
      </c>
      <c r="H129" s="11"/>
      <c r="I129" s="12">
        <f>'Cash Flow Calculator'!$B$5-D129</f>
        <v>218857.18103607662</v>
      </c>
      <c r="J129" s="11">
        <f>I129/'Cash Flow Calculator'!$B$5</f>
        <v>0.6947847017018306</v>
      </c>
      <c r="K129" s="7">
        <f>((1+C129/12*'Cash Flow Calculator'!$B$35)*'Cash Flow Calculator'!$B$5)*J129</f>
        <v>287250.05010985059</v>
      </c>
      <c r="L129">
        <f>IF(C129='Cash Flow Calculator'!$B$41,'Cash Flow Calculator'!$B$38,0)</f>
        <v>0</v>
      </c>
      <c r="M129">
        <f>IF(C129='Cash Flow Calculator'!$B$47,'Cash Flow Calculator'!$B$44,0)</f>
        <v>0</v>
      </c>
    </row>
    <row r="130" spans="2:13">
      <c r="C130" s="3">
        <v>126</v>
      </c>
      <c r="D130" s="7">
        <f t="shared" si="1"/>
        <v>94587.583185091891</v>
      </c>
      <c r="E130" s="7">
        <f>'Cash Flow Calculator'!$B$8/12*D130</f>
        <v>334.99769044720045</v>
      </c>
      <c r="F130" s="7">
        <f>'Cash Flow Calculator'!$D$8-E130</f>
        <v>1560.7439055481673</v>
      </c>
      <c r="G130" s="11">
        <f>F130/'Cash Flow Calculator'!$D$8</f>
        <v>0.82328937068487518</v>
      </c>
      <c r="H130" s="11"/>
      <c r="I130" s="12">
        <f>'Cash Flow Calculator'!$B$5-D130</f>
        <v>220412.41681490809</v>
      </c>
      <c r="J130" s="11">
        <f>I130/'Cash Flow Calculator'!$B$5</f>
        <v>0.69972195814256533</v>
      </c>
      <c r="K130" s="7">
        <f>((1+C130/12*'Cash Flow Calculator'!$B$35)*'Cash Flow Calculator'!$B$5)*J130</f>
        <v>289842.32811160415</v>
      </c>
      <c r="L130">
        <f>IF(C130='Cash Flow Calculator'!$B$41,'Cash Flow Calculator'!$B$38,0)</f>
        <v>0</v>
      </c>
      <c r="M130">
        <f>IF(C130='Cash Flow Calculator'!$B$47,'Cash Flow Calculator'!$B$44,0)</f>
        <v>0</v>
      </c>
    </row>
    <row r="131" spans="2:13">
      <c r="C131" s="3">
        <v>127</v>
      </c>
      <c r="D131" s="7">
        <f t="shared" si="1"/>
        <v>93026.839279543725</v>
      </c>
      <c r="E131" s="7">
        <f>'Cash Flow Calculator'!$B$8/12*D131</f>
        <v>329.47005578171741</v>
      </c>
      <c r="F131" s="7">
        <f>'Cash Flow Calculator'!$D$8-E131</f>
        <v>1566.2715402136505</v>
      </c>
      <c r="G131" s="11">
        <f>F131/'Cash Flow Calculator'!$D$8</f>
        <v>0.82620518720605085</v>
      </c>
      <c r="H131" s="11"/>
      <c r="I131" s="12">
        <f>'Cash Flow Calculator'!$B$5-D131</f>
        <v>221973.16072045628</v>
      </c>
      <c r="J131" s="11">
        <f>I131/'Cash Flow Calculator'!$B$5</f>
        <v>0.70467670069986121</v>
      </c>
      <c r="K131" s="7">
        <f>((1+C131/12*'Cash Flow Calculator'!$B$35)*'Cash Flow Calculator'!$B$5)*J131</f>
        <v>292449.63924920111</v>
      </c>
      <c r="L131">
        <f>IF(C131='Cash Flow Calculator'!$B$41,'Cash Flow Calculator'!$B$38,0)</f>
        <v>0</v>
      </c>
      <c r="M131">
        <f>IF(C131='Cash Flow Calculator'!$B$47,'Cash Flow Calculator'!$B$44,0)</f>
        <v>0</v>
      </c>
    </row>
    <row r="132" spans="2:13">
      <c r="C132" s="3">
        <v>128</v>
      </c>
      <c r="D132" s="7">
        <f t="shared" si="1"/>
        <v>91460.567739330072</v>
      </c>
      <c r="E132" s="7">
        <f>'Cash Flow Calculator'!$B$8/12*D132</f>
        <v>323.92284407679404</v>
      </c>
      <c r="F132" s="7">
        <f>'Cash Flow Calculator'!$D$8-E132</f>
        <v>1571.8187519185738</v>
      </c>
      <c r="G132" s="11">
        <f>F132/'Cash Flow Calculator'!$D$8</f>
        <v>0.82913133057740562</v>
      </c>
      <c r="H132" s="11"/>
      <c r="I132" s="12">
        <f>'Cash Flow Calculator'!$B$5-D132</f>
        <v>223539.43226066994</v>
      </c>
      <c r="J132" s="11">
        <f>I132/'Cash Flow Calculator'!$B$5</f>
        <v>0.70964899130371406</v>
      </c>
      <c r="K132" s="7">
        <f>((1+C132/12*'Cash Flow Calculator'!$B$35)*'Cash Flow Calculator'!$B$5)*J132</f>
        <v>295072.05058408424</v>
      </c>
      <c r="L132">
        <f>IF(C132='Cash Flow Calculator'!$B$41,'Cash Flow Calculator'!$B$38,0)</f>
        <v>0</v>
      </c>
      <c r="M132">
        <f>IF(C132='Cash Flow Calculator'!$B$47,'Cash Flow Calculator'!$B$44,0)</f>
        <v>0</v>
      </c>
    </row>
    <row r="133" spans="2:13">
      <c r="C133" s="3">
        <v>129</v>
      </c>
      <c r="D133" s="7">
        <f t="shared" si="1"/>
        <v>89888.748987411498</v>
      </c>
      <c r="E133" s="7">
        <f>'Cash Flow Calculator'!$B$8/12*D133</f>
        <v>318.35598599708243</v>
      </c>
      <c r="F133" s="7">
        <f>'Cash Flow Calculator'!$D$8-E133</f>
        <v>1577.3856099982854</v>
      </c>
      <c r="G133" s="11">
        <f>F133/'Cash Flow Calculator'!$D$8</f>
        <v>0.83206783737320056</v>
      </c>
      <c r="H133" s="11"/>
      <c r="I133" s="12">
        <f>'Cash Flow Calculator'!$B$5-D133</f>
        <v>225111.2510125885</v>
      </c>
      <c r="J133" s="11">
        <f>I133/'Cash Flow Calculator'!$B$5</f>
        <v>0.71463889210345555</v>
      </c>
      <c r="K133" s="7">
        <f>((1+C133/12*'Cash Flow Calculator'!$B$35)*'Cash Flow Calculator'!$B$5)*J133</f>
        <v>297709.62946414831</v>
      </c>
      <c r="L133">
        <f>IF(C133='Cash Flow Calculator'!$B$41,'Cash Flow Calculator'!$B$38,0)</f>
        <v>0</v>
      </c>
      <c r="M133">
        <f>IF(C133='Cash Flow Calculator'!$B$47,'Cash Flow Calculator'!$B$44,0)</f>
        <v>0</v>
      </c>
    </row>
    <row r="134" spans="2:13">
      <c r="C134" s="3">
        <v>130</v>
      </c>
      <c r="D134" s="7">
        <f t="shared" si="1"/>
        <v>88311.363377413218</v>
      </c>
      <c r="E134" s="7">
        <f>'Cash Flow Calculator'!$B$8/12*D134</f>
        <v>312.76941196167184</v>
      </c>
      <c r="F134" s="7">
        <f>'Cash Flow Calculator'!$D$8-E134</f>
        <v>1582.9721840336961</v>
      </c>
      <c r="G134" s="11">
        <f>F134/'Cash Flow Calculator'!$D$8</f>
        <v>0.83501474429723066</v>
      </c>
      <c r="H134" s="11"/>
      <c r="I134" s="12">
        <f>'Cash Flow Calculator'!$B$5-D134</f>
        <v>226688.63662258678</v>
      </c>
      <c r="J134" s="11">
        <f>I134/'Cash Flow Calculator'!$B$5</f>
        <v>0.71964646546852951</v>
      </c>
      <c r="K134" s="7">
        <f>((1+C134/12*'Cash Flow Calculator'!$B$35)*'Cash Flow Calculator'!$B$5)*J134</f>
        <v>300362.44352492748</v>
      </c>
      <c r="L134">
        <f>IF(C134='Cash Flow Calculator'!$B$41,'Cash Flow Calculator'!$B$38,0)</f>
        <v>0</v>
      </c>
      <c r="M134">
        <f>IF(C134='Cash Flow Calculator'!$B$47,'Cash Flow Calculator'!$B$44,0)</f>
        <v>0</v>
      </c>
    </row>
    <row r="135" spans="2:13">
      <c r="C135" s="3">
        <v>131</v>
      </c>
      <c r="D135" s="7">
        <f t="shared" ref="D135:D198" si="2">D134-F134-$H$5-L135-M135</f>
        <v>86728.391193379517</v>
      </c>
      <c r="E135" s="7">
        <f>'Cash Flow Calculator'!$B$8/12*D135</f>
        <v>307.16305214321915</v>
      </c>
      <c r="F135" s="7">
        <f>'Cash Flow Calculator'!$D$8-E135</f>
        <v>1588.5785438521486</v>
      </c>
      <c r="G135" s="11">
        <f>F135/'Cash Flow Calculator'!$D$8</f>
        <v>0.83797208818328339</v>
      </c>
      <c r="H135" s="11"/>
      <c r="I135" s="12">
        <f>'Cash Flow Calculator'!$B$5-D135</f>
        <v>228271.60880662047</v>
      </c>
      <c r="J135" s="11">
        <f>I135/'Cash Flow Calculator'!$B$5</f>
        <v>0.7246717739892713</v>
      </c>
      <c r="K135" s="7">
        <f>((1+C135/12*'Cash Flow Calculator'!$B$35)*'Cash Flow Calculator'!$B$5)*J135</f>
        <v>303030.56069078861</v>
      </c>
      <c r="L135">
        <f>IF(C135='Cash Flow Calculator'!$B$41,'Cash Flow Calculator'!$B$38,0)</f>
        <v>0</v>
      </c>
      <c r="M135">
        <f>IF(C135='Cash Flow Calculator'!$B$47,'Cash Flow Calculator'!$B$44,0)</f>
        <v>0</v>
      </c>
    </row>
    <row r="136" spans="2:13">
      <c r="C136" s="3">
        <v>132</v>
      </c>
      <c r="D136" s="7">
        <f t="shared" si="2"/>
        <v>85139.812649527375</v>
      </c>
      <c r="E136" s="7">
        <f>'Cash Flow Calculator'!$B$8/12*D136</f>
        <v>301.53683646707617</v>
      </c>
      <c r="F136" s="7">
        <f>'Cash Flow Calculator'!$D$8-E136</f>
        <v>1594.2047595282916</v>
      </c>
      <c r="G136" s="11">
        <f>F136/'Cash Flow Calculator'!$D$8</f>
        <v>0.84093990599559909</v>
      </c>
      <c r="H136" s="11"/>
      <c r="I136" s="12">
        <f>'Cash Flow Calculator'!$B$5-D136</f>
        <v>229860.18735047261</v>
      </c>
      <c r="J136" s="11">
        <f>I136/'Cash Flow Calculator'!$B$5</f>
        <v>0.72971488047769084</v>
      </c>
      <c r="K136" s="7">
        <f>((1+C136/12*'Cash Flow Calculator'!$B$35)*'Cash Flow Calculator'!$B$5)*J136</f>
        <v>305714.04917612858</v>
      </c>
      <c r="L136">
        <f>IF(C136='Cash Flow Calculator'!$B$41,'Cash Flow Calculator'!$B$38,0)</f>
        <v>0</v>
      </c>
      <c r="M136">
        <f>IF(C136='Cash Flow Calculator'!$B$47,'Cash Flow Calculator'!$B$44,0)</f>
        <v>0</v>
      </c>
    </row>
    <row r="137" spans="2:13">
      <c r="B137" s="3" t="s">
        <v>60</v>
      </c>
      <c r="C137" s="3">
        <v>133</v>
      </c>
      <c r="D137" s="7">
        <f t="shared" si="2"/>
        <v>83545.607889999083</v>
      </c>
      <c r="E137" s="7">
        <f>'Cash Flow Calculator'!$B$8/12*D137</f>
        <v>295.89069461041345</v>
      </c>
      <c r="F137" s="7">
        <f>'Cash Flow Calculator'!$D$8-E137</f>
        <v>1599.8509013849543</v>
      </c>
      <c r="G137" s="11">
        <f>F137/'Cash Flow Calculator'!$D$8</f>
        <v>0.84391823482933359</v>
      </c>
      <c r="H137" s="11"/>
      <c r="I137" s="12">
        <f>'Cash Flow Calculator'!$B$5-D137</f>
        <v>231454.39211000092</v>
      </c>
      <c r="J137" s="11">
        <f>I137/'Cash Flow Calculator'!$B$5</f>
        <v>0.7347758479682569</v>
      </c>
      <c r="K137" s="7">
        <f>((1+C137/12*'Cash Flow Calculator'!$B$35)*'Cash Flow Calculator'!$B$5)*J137</f>
        <v>308412.97748657624</v>
      </c>
      <c r="L137">
        <f>IF(C137='Cash Flow Calculator'!$B$41,'Cash Flow Calculator'!$B$38,0)</f>
        <v>0</v>
      </c>
      <c r="M137">
        <f>IF(C137='Cash Flow Calculator'!$B$47,'Cash Flow Calculator'!$B$44,0)</f>
        <v>0</v>
      </c>
    </row>
    <row r="138" spans="2:13">
      <c r="C138" s="3">
        <v>134</v>
      </c>
      <c r="D138" s="7">
        <f t="shared" si="2"/>
        <v>81945.756988614128</v>
      </c>
      <c r="E138" s="7">
        <f>'Cash Flow Calculator'!$B$8/12*D138</f>
        <v>290.22455600134174</v>
      </c>
      <c r="F138" s="7">
        <f>'Cash Flow Calculator'!$D$8-E138</f>
        <v>1605.5170399940262</v>
      </c>
      <c r="G138" s="11">
        <f>F138/'Cash Flow Calculator'!$D$8</f>
        <v>0.84690711191102086</v>
      </c>
      <c r="H138" s="11"/>
      <c r="I138" s="12">
        <f>'Cash Flow Calculator'!$B$5-D138</f>
        <v>233054.24301138587</v>
      </c>
      <c r="J138" s="11">
        <f>I138/'Cash Flow Calculator'!$B$5</f>
        <v>0.73985473971868532</v>
      </c>
      <c r="K138" s="7">
        <f>((1+C138/12*'Cash Flow Calculator'!$B$35)*'Cash Flow Calculator'!$B$5)*J138</f>
        <v>311127.41442020016</v>
      </c>
      <c r="L138">
        <f>IF(C138='Cash Flow Calculator'!$B$41,'Cash Flow Calculator'!$B$38,0)</f>
        <v>0</v>
      </c>
      <c r="M138">
        <f>IF(C138='Cash Flow Calculator'!$B$47,'Cash Flow Calculator'!$B$44,0)</f>
        <v>0</v>
      </c>
    </row>
    <row r="139" spans="2:13">
      <c r="C139" s="3">
        <v>135</v>
      </c>
      <c r="D139" s="7">
        <f t="shared" si="2"/>
        <v>80340.239948620103</v>
      </c>
      <c r="E139" s="7">
        <f>'Cash Flow Calculator'!$B$8/12*D139</f>
        <v>284.53834981802953</v>
      </c>
      <c r="F139" s="7">
        <f>'Cash Flow Calculator'!$D$8-E139</f>
        <v>1611.2032461773383</v>
      </c>
      <c r="G139" s="11">
        <f>F139/'Cash Flow Calculator'!$D$8</f>
        <v>0.84990657459903896</v>
      </c>
      <c r="H139" s="11"/>
      <c r="I139" s="12">
        <f>'Cash Flow Calculator'!$B$5-D139</f>
        <v>234659.76005137991</v>
      </c>
      <c r="J139" s="11">
        <f>I139/'Cash Flow Calculator'!$B$5</f>
        <v>0.74495161921072983</v>
      </c>
      <c r="K139" s="7">
        <f>((1+C139/12*'Cash Flow Calculator'!$B$35)*'Cash Flow Calculator'!$B$5)*J139</f>
        <v>313857.42906872061</v>
      </c>
      <c r="L139">
        <f>IF(C139='Cash Flow Calculator'!$B$41,'Cash Flow Calculator'!$B$38,0)</f>
        <v>0</v>
      </c>
      <c r="M139">
        <f>IF(C139='Cash Flow Calculator'!$B$47,'Cash Flow Calculator'!$B$44,0)</f>
        <v>0</v>
      </c>
    </row>
    <row r="140" spans="2:13">
      <c r="C140" s="3">
        <v>136</v>
      </c>
      <c r="D140" s="7">
        <f t="shared" si="2"/>
        <v>78729.036702442769</v>
      </c>
      <c r="E140" s="7">
        <f>'Cash Flow Calculator'!$B$8/12*D140</f>
        <v>278.83200498781815</v>
      </c>
      <c r="F140" s="7">
        <f>'Cash Flow Calculator'!$D$8-E140</f>
        <v>1616.9095910075496</v>
      </c>
      <c r="G140" s="11">
        <f>F140/'Cash Flow Calculator'!$D$8</f>
        <v>0.85291666038407721</v>
      </c>
      <c r="H140" s="11"/>
      <c r="I140" s="12">
        <f>'Cash Flow Calculator'!$B$5-D140</f>
        <v>236270.96329755723</v>
      </c>
      <c r="J140" s="11">
        <f>I140/'Cash Flow Calculator'!$B$5</f>
        <v>0.75006655015097534</v>
      </c>
      <c r="K140" s="7">
        <f>((1+C140/12*'Cash Flow Calculator'!$B$35)*'Cash Flow Calculator'!$B$5)*J140</f>
        <v>316603.09081872669</v>
      </c>
      <c r="L140">
        <f>IF(C140='Cash Flow Calculator'!$B$41,'Cash Flow Calculator'!$B$38,0)</f>
        <v>0</v>
      </c>
      <c r="M140">
        <f>IF(C140='Cash Flow Calculator'!$B$47,'Cash Flow Calculator'!$B$44,0)</f>
        <v>0</v>
      </c>
    </row>
    <row r="141" spans="2:13">
      <c r="C141" s="3">
        <v>137</v>
      </c>
      <c r="D141" s="7">
        <f t="shared" si="2"/>
        <v>77112.127111435213</v>
      </c>
      <c r="E141" s="7">
        <f>'Cash Flow Calculator'!$B$8/12*D141</f>
        <v>273.10545018633309</v>
      </c>
      <c r="F141" s="7">
        <f>'Cash Flow Calculator'!$D$8-E141</f>
        <v>1622.6361458090346</v>
      </c>
      <c r="G141" s="11">
        <f>F141/'Cash Flow Calculator'!$D$8</f>
        <v>0.85593740688960407</v>
      </c>
      <c r="H141" s="11"/>
      <c r="I141" s="12">
        <f>'Cash Flow Calculator'!$B$5-D141</f>
        <v>237887.87288856477</v>
      </c>
      <c r="J141" s="11">
        <f>I141/'Cash Flow Calculator'!$B$5</f>
        <v>0.75519959647163415</v>
      </c>
      <c r="K141" s="7">
        <f>((1+C141/12*'Cash Flow Calculator'!$B$35)*'Cash Flow Calculator'!$B$5)*J141</f>
        <v>319364.46935289819</v>
      </c>
      <c r="L141">
        <f>IF(C141='Cash Flow Calculator'!$B$41,'Cash Flow Calculator'!$B$38,0)</f>
        <v>0</v>
      </c>
      <c r="M141">
        <f>IF(C141='Cash Flow Calculator'!$B$47,'Cash Flow Calculator'!$B$44,0)</f>
        <v>0</v>
      </c>
    </row>
    <row r="142" spans="2:13">
      <c r="C142" s="3">
        <v>138</v>
      </c>
      <c r="D142" s="7">
        <f t="shared" si="2"/>
        <v>75489.490965626173</v>
      </c>
      <c r="E142" s="7">
        <f>'Cash Flow Calculator'!$B$8/12*D142</f>
        <v>267.35861383659272</v>
      </c>
      <c r="F142" s="7">
        <f>'Cash Flow Calculator'!$D$8-E142</f>
        <v>1628.3829821587751</v>
      </c>
      <c r="G142" s="11">
        <f>F142/'Cash Flow Calculator'!$D$8</f>
        <v>0.85896885187233818</v>
      </c>
      <c r="H142" s="11"/>
      <c r="I142" s="12">
        <f>'Cash Flow Calculator'!$B$5-D142</f>
        <v>239510.50903437383</v>
      </c>
      <c r="J142" s="11">
        <f>I142/'Cash Flow Calculator'!$B$5</f>
        <v>0.76035082233134543</v>
      </c>
      <c r="K142" s="7">
        <f>((1+C142/12*'Cash Flow Calculator'!$B$35)*'Cash Flow Calculator'!$B$5)*J142</f>
        <v>322141.6346512328</v>
      </c>
      <c r="L142">
        <f>IF(C142='Cash Flow Calculator'!$B$41,'Cash Flow Calculator'!$B$38,0)</f>
        <v>0</v>
      </c>
      <c r="M142">
        <f>IF(C142='Cash Flow Calculator'!$B$47,'Cash Flow Calculator'!$B$44,0)</f>
        <v>0</v>
      </c>
    </row>
    <row r="143" spans="2:13">
      <c r="C143" s="3">
        <v>139</v>
      </c>
      <c r="D143" s="7">
        <f t="shared" si="2"/>
        <v>73861.107983467402</v>
      </c>
      <c r="E143" s="7">
        <f>'Cash Flow Calculator'!$B$8/12*D143</f>
        <v>261.59142410811376</v>
      </c>
      <c r="F143" s="7">
        <f>'Cash Flow Calculator'!$D$8-E143</f>
        <v>1634.1501718872541</v>
      </c>
      <c r="G143" s="11">
        <f>F143/'Cash Flow Calculator'!$D$8</f>
        <v>0.86201103322271944</v>
      </c>
      <c r="H143" s="11"/>
      <c r="I143" s="12">
        <f>'Cash Flow Calculator'!$B$5-D143</f>
        <v>241138.8920165326</v>
      </c>
      <c r="J143" s="11">
        <f>I143/'Cash Flow Calculator'!$B$5</f>
        <v>0.7655202921159765</v>
      </c>
      <c r="K143" s="7">
        <f>((1+C143/12*'Cash Flow Calculator'!$B$35)*'Cash Flow Calculator'!$B$5)*J143</f>
        <v>324934.65699227771</v>
      </c>
      <c r="L143">
        <f>IF(C143='Cash Flow Calculator'!$B$41,'Cash Flow Calculator'!$B$38,0)</f>
        <v>0</v>
      </c>
      <c r="M143">
        <f>IF(C143='Cash Flow Calculator'!$B$47,'Cash Flow Calculator'!$B$44,0)</f>
        <v>0</v>
      </c>
    </row>
    <row r="144" spans="2:13">
      <c r="C144" s="3">
        <v>140</v>
      </c>
      <c r="D144" s="7">
        <f t="shared" si="2"/>
        <v>72226.957811580141</v>
      </c>
      <c r="E144" s="7">
        <f>'Cash Flow Calculator'!$B$8/12*D144</f>
        <v>255.80380891601303</v>
      </c>
      <c r="F144" s="7">
        <f>'Cash Flow Calculator'!$D$8-E144</f>
        <v>1639.9377870793548</v>
      </c>
      <c r="G144" s="11">
        <f>F144/'Cash Flow Calculator'!$D$8</f>
        <v>0.86506398896538328</v>
      </c>
      <c r="H144" s="11"/>
      <c r="I144" s="12">
        <f>'Cash Flow Calculator'!$B$5-D144</f>
        <v>242773.04218841984</v>
      </c>
      <c r="J144" s="11">
        <f>I144/'Cash Flow Calculator'!$B$5</f>
        <v>0.77070807043942813</v>
      </c>
      <c r="K144" s="7">
        <f>((1+C144/12*'Cash Flow Calculator'!$B$35)*'Cash Flow Calculator'!$B$5)*J144</f>
        <v>327743.60695436678</v>
      </c>
      <c r="L144">
        <f>IF(C144='Cash Flow Calculator'!$B$41,'Cash Flow Calculator'!$B$38,0)</f>
        <v>0</v>
      </c>
      <c r="M144">
        <f>IF(C144='Cash Flow Calculator'!$B$47,'Cash Flow Calculator'!$B$44,0)</f>
        <v>0</v>
      </c>
    </row>
    <row r="145" spans="2:13">
      <c r="C145" s="3">
        <v>141</v>
      </c>
      <c r="D145" s="7">
        <f t="shared" si="2"/>
        <v>70587.020024500787</v>
      </c>
      <c r="E145" s="7">
        <f>'Cash Flow Calculator'!$B$8/12*D145</f>
        <v>249.99569592010698</v>
      </c>
      <c r="F145" s="7">
        <f>'Cash Flow Calculator'!$D$8-E145</f>
        <v>1645.7459000752608</v>
      </c>
      <c r="G145" s="11">
        <f>F145/'Cash Flow Calculator'!$D$8</f>
        <v>0.86812775725963554</v>
      </c>
      <c r="H145" s="11"/>
      <c r="I145" s="12">
        <f>'Cash Flow Calculator'!$B$5-D145</f>
        <v>244412.97997549921</v>
      </c>
      <c r="J145" s="11">
        <f>I145/'Cash Flow Calculator'!$B$5</f>
        <v>0.77591422214444195</v>
      </c>
      <c r="K145" s="7">
        <f>((1+C145/12*'Cash Flow Calculator'!$B$35)*'Cash Flow Calculator'!$B$5)*J145</f>
        <v>330568.55541686271</v>
      </c>
      <c r="L145">
        <f>IF(C145='Cash Flow Calculator'!$B$41,'Cash Flow Calculator'!$B$38,0)</f>
        <v>0</v>
      </c>
      <c r="M145">
        <f>IF(C145='Cash Flow Calculator'!$B$47,'Cash Flow Calculator'!$B$44,0)</f>
        <v>0</v>
      </c>
    </row>
    <row r="146" spans="2:13">
      <c r="C146" s="3">
        <v>142</v>
      </c>
      <c r="D146" s="7">
        <f t="shared" si="2"/>
        <v>68941.27412442553</v>
      </c>
      <c r="E146" s="7">
        <f>'Cash Flow Calculator'!$B$8/12*D146</f>
        <v>244.16701252400711</v>
      </c>
      <c r="F146" s="7">
        <f>'Cash Flow Calculator'!$D$8-E146</f>
        <v>1651.5745834713607</v>
      </c>
      <c r="G146" s="11">
        <f>F146/'Cash Flow Calculator'!$D$8</f>
        <v>0.87120237639993015</v>
      </c>
      <c r="H146" s="11"/>
      <c r="I146" s="12">
        <f>'Cash Flow Calculator'!$B$5-D146</f>
        <v>246058.72587557446</v>
      </c>
      <c r="J146" s="11">
        <f>I146/'Cash Flow Calculator'!$B$5</f>
        <v>0.78113881230341098</v>
      </c>
      <c r="K146" s="7">
        <f>((1+C146/12*'Cash Flow Calculator'!$B$35)*'Cash Flow Calculator'!$B$5)*J146</f>
        <v>333409.57356140338</v>
      </c>
      <c r="L146">
        <f>IF(C146='Cash Flow Calculator'!$B$41,'Cash Flow Calculator'!$B$38,0)</f>
        <v>0</v>
      </c>
      <c r="M146">
        <f>IF(C146='Cash Flow Calculator'!$B$47,'Cash Flow Calculator'!$B$44,0)</f>
        <v>0</v>
      </c>
    </row>
    <row r="147" spans="2:13">
      <c r="C147" s="3">
        <v>143</v>
      </c>
      <c r="D147" s="7">
        <f t="shared" si="2"/>
        <v>67289.699540954171</v>
      </c>
      <c r="E147" s="7">
        <f>'Cash Flow Calculator'!$B$8/12*D147</f>
        <v>238.31768587421271</v>
      </c>
      <c r="F147" s="7">
        <f>'Cash Flow Calculator'!$D$8-E147</f>
        <v>1657.4239101211551</v>
      </c>
      <c r="G147" s="11">
        <f>F147/'Cash Flow Calculator'!$D$8</f>
        <v>0.87428788481634656</v>
      </c>
      <c r="H147" s="11"/>
      <c r="I147" s="12">
        <f>'Cash Flow Calculator'!$B$5-D147</f>
        <v>247710.30045904583</v>
      </c>
      <c r="J147" s="11">
        <f>I147/'Cash Flow Calculator'!$B$5</f>
        <v>0.78638190621919313</v>
      </c>
      <c r="K147" s="7">
        <f>((1+C147/12*'Cash Flow Calculator'!$B$35)*'Cash Flow Calculator'!$B$5)*J147</f>
        <v>336266.73287315475</v>
      </c>
      <c r="L147">
        <f>IF(C147='Cash Flow Calculator'!$B$41,'Cash Flow Calculator'!$B$38,0)</f>
        <v>0</v>
      </c>
      <c r="M147">
        <f>IF(C147='Cash Flow Calculator'!$B$47,'Cash Flow Calculator'!$B$44,0)</f>
        <v>0</v>
      </c>
    </row>
    <row r="148" spans="2:13">
      <c r="C148" s="3">
        <v>144</v>
      </c>
      <c r="D148" s="7">
        <f t="shared" si="2"/>
        <v>65632.275630833014</v>
      </c>
      <c r="E148" s="7">
        <f>'Cash Flow Calculator'!$B$8/12*D148</f>
        <v>232.44764285920027</v>
      </c>
      <c r="F148" s="7">
        <f>'Cash Flow Calculator'!$D$8-E148</f>
        <v>1663.2939531361676</v>
      </c>
      <c r="G148" s="11">
        <f>F148/'Cash Flow Calculator'!$D$8</f>
        <v>0.87738432107507114</v>
      </c>
      <c r="H148" s="11"/>
      <c r="I148" s="12">
        <f>'Cash Flow Calculator'!$B$5-D148</f>
        <v>249367.724369167</v>
      </c>
      <c r="J148" s="11">
        <f>I148/'Cash Flow Calculator'!$B$5</f>
        <v>0.79164356942592695</v>
      </c>
      <c r="K148" s="7">
        <f>((1+C148/12*'Cash Flow Calculator'!$B$35)*'Cash Flow Calculator'!$B$5)*J148</f>
        <v>339140.10514206707</v>
      </c>
      <c r="L148">
        <f>IF(C148='Cash Flow Calculator'!$B$41,'Cash Flow Calculator'!$B$38,0)</f>
        <v>0</v>
      </c>
      <c r="M148">
        <f>IF(C148='Cash Flow Calculator'!$B$47,'Cash Flow Calculator'!$B$44,0)</f>
        <v>0</v>
      </c>
    </row>
    <row r="149" spans="2:13">
      <c r="B149" s="3" t="s">
        <v>61</v>
      </c>
      <c r="C149" s="3">
        <v>145</v>
      </c>
      <c r="D149" s="7">
        <f t="shared" si="2"/>
        <v>63968.981677696844</v>
      </c>
      <c r="E149" s="7">
        <f>'Cash Flow Calculator'!$B$8/12*D149</f>
        <v>226.55681010850967</v>
      </c>
      <c r="F149" s="7">
        <f>'Cash Flow Calculator'!$D$8-E149</f>
        <v>1669.1847858868582</v>
      </c>
      <c r="G149" s="11">
        <f>F149/'Cash Flow Calculator'!$D$8</f>
        <v>0.88049172387887875</v>
      </c>
      <c r="H149" s="11"/>
      <c r="I149" s="12">
        <f>'Cash Flow Calculator'!$B$5-D149</f>
        <v>251031.01832230316</v>
      </c>
      <c r="J149" s="11">
        <f>I149/'Cash Flow Calculator'!$B$5</f>
        <v>0.79692386768985135</v>
      </c>
      <c r="K149" s="7">
        <f>((1+C149/12*'Cash Flow Calculator'!$B$35)*'Cash Flow Calculator'!$B$5)*J149</f>
        <v>342029.7624641381</v>
      </c>
      <c r="L149">
        <f>IF(C149='Cash Flow Calculator'!$B$41,'Cash Flow Calculator'!$B$38,0)</f>
        <v>0</v>
      </c>
      <c r="M149">
        <f>IF(C149='Cash Flow Calculator'!$B$47,'Cash Flow Calculator'!$B$44,0)</f>
        <v>0</v>
      </c>
    </row>
    <row r="150" spans="2:13">
      <c r="C150" s="3">
        <v>146</v>
      </c>
      <c r="D150" s="7">
        <f t="shared" si="2"/>
        <v>62299.796891809987</v>
      </c>
      <c r="E150" s="7">
        <f>'Cash Flow Calculator'!$B$8/12*D150</f>
        <v>220.64511399182706</v>
      </c>
      <c r="F150" s="7">
        <f>'Cash Flow Calculator'!$D$8-E150</f>
        <v>1675.0964820035408</v>
      </c>
      <c r="G150" s="11">
        <f>F150/'Cash Flow Calculator'!$D$8</f>
        <v>0.88361013206761641</v>
      </c>
      <c r="H150" s="11"/>
      <c r="I150" s="12">
        <f>'Cash Flow Calculator'!$B$5-D150</f>
        <v>252700.20310819001</v>
      </c>
      <c r="J150" s="11">
        <f>I150/'Cash Flow Calculator'!$B$5</f>
        <v>0.80222286701012702</v>
      </c>
      <c r="K150" s="7">
        <f>((1+C150/12*'Cash Flow Calculator'!$B$35)*'Cash Flow Calculator'!$B$5)*J150</f>
        <v>344935.77724267938</v>
      </c>
      <c r="L150">
        <f>IF(C150='Cash Flow Calculator'!$B$41,'Cash Flow Calculator'!$B$38,0)</f>
        <v>0</v>
      </c>
      <c r="M150">
        <f>IF(C150='Cash Flow Calculator'!$B$47,'Cash Flow Calculator'!$B$44,0)</f>
        <v>0</v>
      </c>
    </row>
    <row r="151" spans="2:13">
      <c r="C151" s="3">
        <v>147</v>
      </c>
      <c r="D151" s="7">
        <f t="shared" si="2"/>
        <v>60624.700409806443</v>
      </c>
      <c r="E151" s="7">
        <f>'Cash Flow Calculator'!$B$8/12*D151</f>
        <v>214.71248061806449</v>
      </c>
      <c r="F151" s="7">
        <f>'Cash Flow Calculator'!$D$8-E151</f>
        <v>1681.0291153773032</v>
      </c>
      <c r="G151" s="11">
        <f>F151/'Cash Flow Calculator'!$D$8</f>
        <v>0.88673958461868918</v>
      </c>
      <c r="H151" s="11"/>
      <c r="I151" s="12">
        <f>'Cash Flow Calculator'!$B$5-D151</f>
        <v>254375.29959019355</v>
      </c>
      <c r="J151" s="11">
        <f>I151/'Cash Flow Calculator'!$B$5</f>
        <v>0.80754063361966211</v>
      </c>
      <c r="K151" s="7">
        <f>((1+C151/12*'Cash Flow Calculator'!$B$35)*'Cash Flow Calculator'!$B$5)*J151</f>
        <v>347858.22218958969</v>
      </c>
      <c r="L151">
        <f>IF(C151='Cash Flow Calculator'!$B$41,'Cash Flow Calculator'!$B$38,0)</f>
        <v>0</v>
      </c>
      <c r="M151">
        <f>IF(C151='Cash Flow Calculator'!$B$47,'Cash Flow Calculator'!$B$44,0)</f>
        <v>0</v>
      </c>
    </row>
    <row r="152" spans="2:13">
      <c r="C152" s="3">
        <v>148</v>
      </c>
      <c r="D152" s="7">
        <f t="shared" si="2"/>
        <v>58943.671294429136</v>
      </c>
      <c r="E152" s="7">
        <f>'Cash Flow Calculator'!$B$8/12*D152</f>
        <v>208.75883583443652</v>
      </c>
      <c r="F152" s="7">
        <f>'Cash Flow Calculator'!$D$8-E152</f>
        <v>1686.9827601609313</v>
      </c>
      <c r="G152" s="11">
        <f>F152/'Cash Flow Calculator'!$D$8</f>
        <v>0.88988012064754707</v>
      </c>
      <c r="H152" s="11"/>
      <c r="I152" s="12">
        <f>'Cash Flow Calculator'!$B$5-D152</f>
        <v>256056.32870557086</v>
      </c>
      <c r="J152" s="11">
        <f>I152/'Cash Flow Calculator'!$B$5</f>
        <v>0.81287723398593925</v>
      </c>
      <c r="K152" s="7">
        <f>((1+C152/12*'Cash Flow Calculator'!$B$35)*'Cash Flow Calculator'!$B$5)*J152</f>
        <v>350797.17032663216</v>
      </c>
      <c r="L152">
        <f>IF(C152='Cash Flow Calculator'!$B$41,'Cash Flow Calculator'!$B$38,0)</f>
        <v>0</v>
      </c>
      <c r="M152">
        <f>IF(C152='Cash Flow Calculator'!$B$47,'Cash Flow Calculator'!$B$44,0)</f>
        <v>0</v>
      </c>
    </row>
    <row r="153" spans="2:13">
      <c r="C153" s="3">
        <v>149</v>
      </c>
      <c r="D153" s="7">
        <f t="shared" si="2"/>
        <v>57256.688534268207</v>
      </c>
      <c r="E153" s="7">
        <f>'Cash Flow Calculator'!$B$8/12*D153</f>
        <v>202.78410522553324</v>
      </c>
      <c r="F153" s="7">
        <f>'Cash Flow Calculator'!$D$8-E153</f>
        <v>1692.9574907698345</v>
      </c>
      <c r="G153" s="11">
        <f>F153/'Cash Flow Calculator'!$D$8</f>
        <v>0.8930317794081738</v>
      </c>
      <c r="H153" s="11"/>
      <c r="I153" s="12">
        <f>'Cash Flow Calculator'!$B$5-D153</f>
        <v>257743.31146573179</v>
      </c>
      <c r="J153" s="11">
        <f>I153/'Cash Flow Calculator'!$B$5</f>
        <v>0.818232734811847</v>
      </c>
      <c r="K153" s="7">
        <f>((1+C153/12*'Cash Flow Calculator'!$B$35)*'Cash Flow Calculator'!$B$5)*J153</f>
        <v>353752.6949867169</v>
      </c>
      <c r="L153">
        <f>IF(C153='Cash Flow Calculator'!$B$41,'Cash Flow Calculator'!$B$38,0)</f>
        <v>0</v>
      </c>
      <c r="M153">
        <f>IF(C153='Cash Flow Calculator'!$B$47,'Cash Flow Calculator'!$B$44,0)</f>
        <v>0</v>
      </c>
    </row>
    <row r="154" spans="2:13">
      <c r="C154" s="3">
        <v>150</v>
      </c>
      <c r="D154" s="7">
        <f t="shared" si="2"/>
        <v>55563.731043498374</v>
      </c>
      <c r="E154" s="7">
        <f>'Cash Flow Calculator'!$B$8/12*D154</f>
        <v>196.78821411239008</v>
      </c>
      <c r="F154" s="7">
        <f>'Cash Flow Calculator'!$D$8-E154</f>
        <v>1698.9533818829777</v>
      </c>
      <c r="G154" s="11">
        <f>F154/'Cash Flow Calculator'!$D$8</f>
        <v>0.89619460029357767</v>
      </c>
      <c r="H154" s="11"/>
      <c r="I154" s="12">
        <f>'Cash Flow Calculator'!$B$5-D154</f>
        <v>259436.26895650162</v>
      </c>
      <c r="J154" s="11">
        <f>I154/'Cash Flow Calculator'!$B$5</f>
        <v>0.82360720303651302</v>
      </c>
      <c r="K154" s="7">
        <f>((1+C154/12*'Cash Flow Calculator'!$B$35)*'Cash Flow Calculator'!$B$5)*J154</f>
        <v>356724.86981518968</v>
      </c>
      <c r="L154">
        <f>IF(C154='Cash Flow Calculator'!$B$41,'Cash Flow Calculator'!$B$38,0)</f>
        <v>0</v>
      </c>
      <c r="M154">
        <f>IF(C154='Cash Flow Calculator'!$B$47,'Cash Flow Calculator'!$B$44,0)</f>
        <v>0</v>
      </c>
    </row>
    <row r="155" spans="2:13">
      <c r="C155" s="3">
        <v>151</v>
      </c>
      <c r="D155" s="7">
        <f t="shared" si="2"/>
        <v>53864.777661615393</v>
      </c>
      <c r="E155" s="7">
        <f>'Cash Flow Calculator'!$B$8/12*D155</f>
        <v>190.77108755155453</v>
      </c>
      <c r="F155" s="7">
        <f>'Cash Flow Calculator'!$D$8-E155</f>
        <v>1704.9705084438133</v>
      </c>
      <c r="G155" s="11">
        <f>F155/'Cash Flow Calculator'!$D$8</f>
        <v>0.89936862283628416</v>
      </c>
      <c r="H155" s="11"/>
      <c r="I155" s="12">
        <f>'Cash Flow Calculator'!$B$5-D155</f>
        <v>261135.2223383846</v>
      </c>
      <c r="J155" s="11">
        <f>I155/'Cash Flow Calculator'!$B$5</f>
        <v>0.8290007058361416</v>
      </c>
      <c r="K155" s="7">
        <f>((1+C155/12*'Cash Flow Calculator'!$B$35)*'Cash Flow Calculator'!$B$5)*J155</f>
        <v>359713.76877112477</v>
      </c>
      <c r="L155">
        <f>IF(C155='Cash Flow Calculator'!$B$41,'Cash Flow Calculator'!$B$38,0)</f>
        <v>0</v>
      </c>
      <c r="M155">
        <f>IF(C155='Cash Flow Calculator'!$B$47,'Cash Flow Calculator'!$B$44,0)</f>
        <v>0</v>
      </c>
    </row>
    <row r="156" spans="2:13">
      <c r="C156" s="3">
        <v>152</v>
      </c>
      <c r="D156" s="7">
        <f t="shared" si="2"/>
        <v>52159.807153171583</v>
      </c>
      <c r="E156" s="7">
        <f>'Cash Flow Calculator'!$B$8/12*D156</f>
        <v>184.73265033414938</v>
      </c>
      <c r="F156" s="7">
        <f>'Cash Flow Calculator'!$D$8-E156</f>
        <v>1711.0089456612184</v>
      </c>
      <c r="G156" s="11">
        <f>F156/'Cash Flow Calculator'!$D$8</f>
        <v>0.9025538867088293</v>
      </c>
      <c r="H156" s="11"/>
      <c r="I156" s="12">
        <f>'Cash Flow Calculator'!$B$5-D156</f>
        <v>262840.19284682843</v>
      </c>
      <c r="J156" s="11">
        <f>I156/'Cash Flow Calculator'!$B$5</f>
        <v>0.83441331062485213</v>
      </c>
      <c r="K156" s="7">
        <f>((1+C156/12*'Cash Flow Calculator'!$B$35)*'Cash Flow Calculator'!$B$5)*J156</f>
        <v>362719.46612862317</v>
      </c>
      <c r="L156">
        <f>IF(C156='Cash Flow Calculator'!$B$41,'Cash Flow Calculator'!$B$38,0)</f>
        <v>0</v>
      </c>
      <c r="M156">
        <f>IF(C156='Cash Flow Calculator'!$B$47,'Cash Flow Calculator'!$B$44,0)</f>
        <v>0</v>
      </c>
    </row>
    <row r="157" spans="2:13">
      <c r="C157" s="3">
        <v>153</v>
      </c>
      <c r="D157" s="7">
        <f t="shared" si="2"/>
        <v>50448.798207510365</v>
      </c>
      <c r="E157" s="7">
        <f>'Cash Flow Calculator'!$B$8/12*D157</f>
        <v>178.67282698493256</v>
      </c>
      <c r="F157" s="7">
        <f>'Cash Flow Calculator'!$D$8-E157</f>
        <v>1717.0687690104353</v>
      </c>
      <c r="G157" s="11">
        <f>F157/'Cash Flow Calculator'!$D$8</f>
        <v>0.9057504317242564</v>
      </c>
      <c r="H157" s="11"/>
      <c r="I157" s="12">
        <f>'Cash Flow Calculator'!$B$5-D157</f>
        <v>264551.20179248962</v>
      </c>
      <c r="J157" s="11">
        <f>I157/'Cash Flow Calculator'!$B$5</f>
        <v>0.83984508505552258</v>
      </c>
      <c r="K157" s="7">
        <f>((1+C157/12*'Cash Flow Calculator'!$B$35)*'Cash Flow Calculator'!$B$5)*J157</f>
        <v>365742.03647811688</v>
      </c>
      <c r="L157">
        <f>IF(C157='Cash Flow Calculator'!$B$41,'Cash Flow Calculator'!$B$38,0)</f>
        <v>0</v>
      </c>
      <c r="M157">
        <f>IF(C157='Cash Flow Calculator'!$B$47,'Cash Flow Calculator'!$B$44,0)</f>
        <v>0</v>
      </c>
    </row>
    <row r="158" spans="2:13">
      <c r="C158" s="3">
        <v>154</v>
      </c>
      <c r="D158" s="7">
        <f t="shared" si="2"/>
        <v>48731.729438499926</v>
      </c>
      <c r="E158" s="7">
        <f>'Cash Flow Calculator'!$B$8/12*D158</f>
        <v>172.59154176135391</v>
      </c>
      <c r="F158" s="7">
        <f>'Cash Flow Calculator'!$D$8-E158</f>
        <v>1723.1500542340139</v>
      </c>
      <c r="G158" s="11">
        <f>F158/'Cash Flow Calculator'!$D$8</f>
        <v>0.90895829783661319</v>
      </c>
      <c r="H158" s="11"/>
      <c r="I158" s="12">
        <f>'Cash Flow Calculator'!$B$5-D158</f>
        <v>266268.2705615001</v>
      </c>
      <c r="J158" s="11">
        <f>I158/'Cash Flow Calculator'!$B$5</f>
        <v>0.84529609702063524</v>
      </c>
      <c r="K158" s="7">
        <f>((1+C158/12*'Cash Flow Calculator'!$B$35)*'Cash Flow Calculator'!$B$5)*J158</f>
        <v>368781.55472767766</v>
      </c>
      <c r="L158">
        <f>IF(C158='Cash Flow Calculator'!$B$41,'Cash Flow Calculator'!$B$38,0)</f>
        <v>0</v>
      </c>
      <c r="M158">
        <f>IF(C158='Cash Flow Calculator'!$B$47,'Cash Flow Calculator'!$B$44,0)</f>
        <v>0</v>
      </c>
    </row>
    <row r="159" spans="2:13">
      <c r="C159" s="3">
        <v>155</v>
      </c>
      <c r="D159" s="7">
        <f t="shared" si="2"/>
        <v>47008.579384265911</v>
      </c>
      <c r="E159" s="7">
        <f>'Cash Flow Calculator'!$B$8/12*D159</f>
        <v>166.48871865260844</v>
      </c>
      <c r="F159" s="7">
        <f>'Cash Flow Calculator'!$D$8-E159</f>
        <v>1729.2528773427593</v>
      </c>
      <c r="G159" s="11">
        <f>F159/'Cash Flow Calculator'!$D$8</f>
        <v>0.91217752514145112</v>
      </c>
      <c r="H159" s="11"/>
      <c r="I159" s="12">
        <f>'Cash Flow Calculator'!$B$5-D159</f>
        <v>267991.42061573407</v>
      </c>
      <c r="J159" s="11">
        <f>I159/'Cash Flow Calculator'!$B$5</f>
        <v>0.85076641465312397</v>
      </c>
      <c r="K159" s="7">
        <f>((1+C159/12*'Cash Flow Calculator'!$B$35)*'Cash Flow Calculator'!$B$5)*J159</f>
        <v>371838.09610433102</v>
      </c>
      <c r="L159">
        <f>IF(C159='Cash Flow Calculator'!$B$41,'Cash Flow Calculator'!$B$38,0)</f>
        <v>0</v>
      </c>
      <c r="M159">
        <f>IF(C159='Cash Flow Calculator'!$B$47,'Cash Flow Calculator'!$B$44,0)</f>
        <v>0</v>
      </c>
    </row>
    <row r="160" spans="2:13">
      <c r="C160" s="3">
        <v>156</v>
      </c>
      <c r="D160" s="7">
        <f t="shared" si="2"/>
        <v>45279.326506923149</v>
      </c>
      <c r="E160" s="7">
        <f>'Cash Flow Calculator'!$B$8/12*D160</f>
        <v>160.36428137868617</v>
      </c>
      <c r="F160" s="7">
        <f>'Cash Flow Calculator'!$D$8-E160</f>
        <v>1735.3773146166816</v>
      </c>
      <c r="G160" s="11">
        <f>F160/'Cash Flow Calculator'!$D$8</f>
        <v>0.91540815387632712</v>
      </c>
      <c r="H160" s="11"/>
      <c r="I160" s="12">
        <f>'Cash Flow Calculator'!$B$5-D160</f>
        <v>269720.67349307687</v>
      </c>
      <c r="J160" s="11">
        <f>I160/'Cash Flow Calculator'!$B$5</f>
        <v>0.85625610632722815</v>
      </c>
      <c r="K160" s="7">
        <f>((1+C160/12*'Cash Flow Calculator'!$B$35)*'Cash Flow Calculator'!$B$5)*J160</f>
        <v>374911.73615537689</v>
      </c>
      <c r="L160">
        <f>IF(C160='Cash Flow Calculator'!$B$41,'Cash Flow Calculator'!$B$38,0)</f>
        <v>0</v>
      </c>
      <c r="M160">
        <f>IF(C160='Cash Flow Calculator'!$B$47,'Cash Flow Calculator'!$B$44,0)</f>
        <v>0</v>
      </c>
    </row>
    <row r="161" spans="2:13">
      <c r="B161" s="3" t="s">
        <v>62</v>
      </c>
      <c r="C161" s="3">
        <v>157</v>
      </c>
      <c r="D161" s="7">
        <f t="shared" si="2"/>
        <v>43543.949192306471</v>
      </c>
      <c r="E161" s="7">
        <f>'Cash Flow Calculator'!$B$8/12*D161</f>
        <v>154.21815338941877</v>
      </c>
      <c r="F161" s="7">
        <f>'Cash Flow Calculator'!$D$8-E161</f>
        <v>1741.523442605949</v>
      </c>
      <c r="G161" s="11">
        <f>F161/'Cash Flow Calculator'!$D$8</f>
        <v>0.91865022442130573</v>
      </c>
      <c r="H161" s="11"/>
      <c r="I161" s="12">
        <f>'Cash Flow Calculator'!$B$5-D161</f>
        <v>271456.05080769351</v>
      </c>
      <c r="J161" s="11">
        <f>I161/'Cash Flow Calculator'!$B$5</f>
        <v>0.86176524065934446</v>
      </c>
      <c r="K161" s="7">
        <f>((1+C161/12*'Cash Flow Calculator'!$B$35)*'Cash Flow Calculator'!$B$5)*J161</f>
        <v>378002.55074971321</v>
      </c>
      <c r="L161">
        <f>IF(C161='Cash Flow Calculator'!$B$41,'Cash Flow Calculator'!$B$38,0)</f>
        <v>0</v>
      </c>
      <c r="M161">
        <f>IF(C161='Cash Flow Calculator'!$B$47,'Cash Flow Calculator'!$B$44,0)</f>
        <v>0</v>
      </c>
    </row>
    <row r="162" spans="2:13">
      <c r="C162" s="3">
        <v>158</v>
      </c>
      <c r="D162" s="7">
        <f t="shared" si="2"/>
        <v>41802.425749700524</v>
      </c>
      <c r="E162" s="7">
        <f>'Cash Flow Calculator'!$B$8/12*D162</f>
        <v>148.05025786352269</v>
      </c>
      <c r="F162" s="7">
        <f>'Cash Flow Calculator'!$D$8-E162</f>
        <v>1747.691338131845</v>
      </c>
      <c r="G162" s="11">
        <f>F162/'Cash Flow Calculator'!$D$8</f>
        <v>0.92190377729946449</v>
      </c>
      <c r="H162" s="11"/>
      <c r="I162" s="12">
        <f>'Cash Flow Calculator'!$B$5-D162</f>
        <v>273197.57425029948</v>
      </c>
      <c r="J162" s="11">
        <f>I162/'Cash Flow Calculator'!$B$5</f>
        <v>0.86729388650888728</v>
      </c>
      <c r="K162" s="7">
        <f>((1+C162/12*'Cash Flow Calculator'!$B$35)*'Cash Flow Calculator'!$B$5)*J162</f>
        <v>381110.61607916781</v>
      </c>
      <c r="L162">
        <f>IF(C162='Cash Flow Calculator'!$B$41,'Cash Flow Calculator'!$B$38,0)</f>
        <v>0</v>
      </c>
      <c r="M162">
        <f>IF(C162='Cash Flow Calculator'!$B$47,'Cash Flow Calculator'!$B$44,0)</f>
        <v>0</v>
      </c>
    </row>
    <row r="163" spans="2:13">
      <c r="C163" s="3">
        <v>159</v>
      </c>
      <c r="D163" s="7">
        <f t="shared" si="2"/>
        <v>40054.734411568679</v>
      </c>
      <c r="E163" s="7">
        <f>'Cash Flow Calculator'!$B$8/12*D163</f>
        <v>141.86051770763908</v>
      </c>
      <c r="F163" s="7">
        <f>'Cash Flow Calculator'!$D$8-E163</f>
        <v>1753.8810782877288</v>
      </c>
      <c r="G163" s="11">
        <f>F163/'Cash Flow Calculator'!$D$8</f>
        <v>0.92516885317740016</v>
      </c>
      <c r="H163" s="11"/>
      <c r="I163" s="12">
        <f>'Cash Flow Calculator'!$B$5-D163</f>
        <v>274945.26558843133</v>
      </c>
      <c r="J163" s="11">
        <f>I163/'Cash Flow Calculator'!$B$5</f>
        <v>0.87284211297914704</v>
      </c>
      <c r="K163" s="7">
        <f>((1+C163/12*'Cash Flow Calculator'!$B$35)*'Cash Flow Calculator'!$B$5)*J163</f>
        <v>384236.00865983276</v>
      </c>
      <c r="L163">
        <f>IF(C163='Cash Flow Calculator'!$B$41,'Cash Flow Calculator'!$B$38,0)</f>
        <v>0</v>
      </c>
      <c r="M163">
        <f>IF(C163='Cash Flow Calculator'!$B$47,'Cash Flow Calculator'!$B$44,0)</f>
        <v>0</v>
      </c>
    </row>
    <row r="164" spans="2:13">
      <c r="C164" s="3">
        <v>160</v>
      </c>
      <c r="D164" s="7">
        <f t="shared" si="2"/>
        <v>38300.853333280953</v>
      </c>
      <c r="E164" s="7">
        <f>'Cash Flow Calculator'!$B$8/12*D164</f>
        <v>135.64885555537006</v>
      </c>
      <c r="F164" s="7">
        <f>'Cash Flow Calculator'!$D$8-E164</f>
        <v>1760.0927404399977</v>
      </c>
      <c r="G164" s="11">
        <f>F164/'Cash Flow Calculator'!$D$8</f>
        <v>0.92844549286573674</v>
      </c>
      <c r="H164" s="11"/>
      <c r="I164" s="12">
        <f>'Cash Flow Calculator'!$B$5-D164</f>
        <v>276699.14666671905</v>
      </c>
      <c r="J164" s="11">
        <f>I164/'Cash Flow Calculator'!$B$5</f>
        <v>0.87840998941815573</v>
      </c>
      <c r="K164" s="7">
        <f>((1+C164/12*'Cash Flow Calculator'!$B$35)*'Cash Flow Calculator'!$B$5)*J164</f>
        <v>387378.80533340666</v>
      </c>
      <c r="L164">
        <f>IF(C164='Cash Flow Calculator'!$B$41,'Cash Flow Calculator'!$B$38,0)</f>
        <v>0</v>
      </c>
      <c r="M164">
        <f>IF(C164='Cash Flow Calculator'!$B$47,'Cash Flow Calculator'!$B$44,0)</f>
        <v>0</v>
      </c>
    </row>
    <row r="165" spans="2:13">
      <c r="C165" s="3">
        <v>161</v>
      </c>
      <c r="D165" s="7">
        <f t="shared" si="2"/>
        <v>36540.760592840954</v>
      </c>
      <c r="E165" s="7">
        <f>'Cash Flow Calculator'!$B$8/12*D165</f>
        <v>129.41519376631172</v>
      </c>
      <c r="F165" s="7">
        <f>'Cash Flow Calculator'!$D$8-E165</f>
        <v>1766.3264022290562</v>
      </c>
      <c r="G165" s="11">
        <f>F165/'Cash Flow Calculator'!$D$8</f>
        <v>0.93173373731963638</v>
      </c>
      <c r="H165" s="11"/>
      <c r="I165" s="12">
        <f>'Cash Flow Calculator'!$B$5-D165</f>
        <v>278459.23940715904</v>
      </c>
      <c r="J165" s="11">
        <f>I165/'Cash Flow Calculator'!$B$5</f>
        <v>0.88399758541955253</v>
      </c>
      <c r="K165" s="7">
        <f>((1+C165/12*'Cash Flow Calculator'!$B$35)*'Cash Flow Calculator'!$B$5)*J165</f>
        <v>390539.0832685405</v>
      </c>
      <c r="L165">
        <f>IF(C165='Cash Flow Calculator'!$B$41,'Cash Flow Calculator'!$B$38,0)</f>
        <v>0</v>
      </c>
      <c r="M165">
        <f>IF(C165='Cash Flow Calculator'!$B$47,'Cash Flow Calculator'!$B$44,0)</f>
        <v>0</v>
      </c>
    </row>
    <row r="166" spans="2:13">
      <c r="C166" s="3">
        <v>162</v>
      </c>
      <c r="D166" s="7">
        <f t="shared" si="2"/>
        <v>34774.434190611901</v>
      </c>
      <c r="E166" s="7">
        <f>'Cash Flow Calculator'!$B$8/12*D166</f>
        <v>123.15945442508382</v>
      </c>
      <c r="F166" s="7">
        <f>'Cash Flow Calculator'!$D$8-E166</f>
        <v>1772.582141570284</v>
      </c>
      <c r="G166" s="11">
        <f>F166/'Cash Flow Calculator'!$D$8</f>
        <v>0.93503362763930997</v>
      </c>
      <c r="H166" s="11"/>
      <c r="I166" s="12">
        <f>'Cash Flow Calculator'!$B$5-D166</f>
        <v>280225.56580938812</v>
      </c>
      <c r="J166" s="11">
        <f>I166/'Cash Flow Calculator'!$B$5</f>
        <v>0.88960497082345436</v>
      </c>
      <c r="K166" s="7">
        <f>((1+C166/12*'Cash Flow Calculator'!$B$35)*'Cash Flow Calculator'!$B$5)*J166</f>
        <v>393716.91996219032</v>
      </c>
      <c r="L166">
        <f>IF(C166='Cash Flow Calculator'!$B$41,'Cash Flow Calculator'!$B$38,0)</f>
        <v>0</v>
      </c>
      <c r="M166">
        <f>IF(C166='Cash Flow Calculator'!$B$47,'Cash Flow Calculator'!$B$44,0)</f>
        <v>0</v>
      </c>
    </row>
    <row r="167" spans="2:13">
      <c r="C167" s="3">
        <v>163</v>
      </c>
      <c r="D167" s="7">
        <f t="shared" si="2"/>
        <v>33001.852049041619</v>
      </c>
      <c r="E167" s="7">
        <f>'Cash Flow Calculator'!$B$8/12*D167</f>
        <v>116.88155934035575</v>
      </c>
      <c r="F167" s="7">
        <f>'Cash Flow Calculator'!$D$8-E167</f>
        <v>1778.860036655012</v>
      </c>
      <c r="G167" s="11">
        <f>F167/'Cash Flow Calculator'!$D$8</f>
        <v>0.93834520507053254</v>
      </c>
      <c r="H167" s="11"/>
      <c r="I167" s="12">
        <f>'Cash Flow Calculator'!$B$5-D167</f>
        <v>281998.1479509584</v>
      </c>
      <c r="J167" s="11">
        <f>I167/'Cash Flow Calculator'!$B$5</f>
        <v>0.89523221571732825</v>
      </c>
      <c r="K167" s="7">
        <f>((1+C167/12*'Cash Flow Calculator'!$B$35)*'Cash Flow Calculator'!$B$5)*J167</f>
        <v>396912.39324097394</v>
      </c>
      <c r="L167">
        <f>IF(C167='Cash Flow Calculator'!$B$41,'Cash Flow Calculator'!$B$38,0)</f>
        <v>0</v>
      </c>
      <c r="M167">
        <f>IF(C167='Cash Flow Calculator'!$B$47,'Cash Flow Calculator'!$B$44,0)</f>
        <v>0</v>
      </c>
    </row>
    <row r="168" spans="2:13">
      <c r="C168" s="3">
        <v>164</v>
      </c>
      <c r="D168" s="7">
        <f t="shared" si="2"/>
        <v>31222.992012386607</v>
      </c>
      <c r="E168" s="7">
        <f>'Cash Flow Calculator'!$B$8/12*D168</f>
        <v>110.58143004386925</v>
      </c>
      <c r="F168" s="7">
        <f>'Cash Flow Calculator'!$D$8-E168</f>
        <v>1785.1601659514986</v>
      </c>
      <c r="G168" s="11">
        <f>F168/'Cash Flow Calculator'!$D$8</f>
        <v>0.94166851100515736</v>
      </c>
      <c r="H168" s="11"/>
      <c r="I168" s="12">
        <f>'Cash Flow Calculator'!$B$5-D168</f>
        <v>283777.00798761338</v>
      </c>
      <c r="J168" s="11">
        <f>I168/'Cash Flow Calculator'!$B$5</f>
        <v>0.90087939043686793</v>
      </c>
      <c r="K168" s="7">
        <f>((1+C168/12*'Cash Flow Calculator'!$B$35)*'Cash Flow Calculator'!$B$5)*J168</f>
        <v>400125.58126253489</v>
      </c>
      <c r="L168">
        <f>IF(C168='Cash Flow Calculator'!$B$41,'Cash Flow Calculator'!$B$38,0)</f>
        <v>0</v>
      </c>
      <c r="M168">
        <f>IF(C168='Cash Flow Calculator'!$B$47,'Cash Flow Calculator'!$B$44,0)</f>
        <v>0</v>
      </c>
    </row>
    <row r="169" spans="2:13">
      <c r="C169" s="3">
        <v>165</v>
      </c>
      <c r="D169" s="7">
        <f t="shared" si="2"/>
        <v>29437.831846435107</v>
      </c>
      <c r="E169" s="7">
        <f>'Cash Flow Calculator'!$B$8/12*D169</f>
        <v>104.25898778945768</v>
      </c>
      <c r="F169" s="7">
        <f>'Cash Flow Calculator'!$D$8-E169</f>
        <v>1791.4826082059101</v>
      </c>
      <c r="G169" s="11">
        <f>F169/'Cash Flow Calculator'!$D$8</f>
        <v>0.94500358698163389</v>
      </c>
      <c r="H169" s="11"/>
      <c r="I169" s="12">
        <f>'Cash Flow Calculator'!$B$5-D169</f>
        <v>285562.16815356491</v>
      </c>
      <c r="J169" s="11">
        <f>I169/'Cash Flow Calculator'!$B$5</f>
        <v>0.90654656556687274</v>
      </c>
      <c r="K169" s="7">
        <f>((1+C169/12*'Cash Flow Calculator'!$B$35)*'Cash Flow Calculator'!$B$5)*J169</f>
        <v>403356.56251691043</v>
      </c>
      <c r="L169">
        <f>IF(C169='Cash Flow Calculator'!$B$41,'Cash Flow Calculator'!$B$38,0)</f>
        <v>0</v>
      </c>
      <c r="M169">
        <f>IF(C169='Cash Flow Calculator'!$B$47,'Cash Flow Calculator'!$B$44,0)</f>
        <v>0</v>
      </c>
    </row>
    <row r="170" spans="2:13">
      <c r="C170" s="3">
        <v>166</v>
      </c>
      <c r="D170" s="7">
        <f t="shared" si="2"/>
        <v>27646.349238229195</v>
      </c>
      <c r="E170" s="7">
        <f>'Cash Flow Calculator'!$B$8/12*D170</f>
        <v>97.914153552061734</v>
      </c>
      <c r="F170" s="7">
        <f>'Cash Flow Calculator'!$D$8-E170</f>
        <v>1797.8274424433062</v>
      </c>
      <c r="G170" s="11">
        <f>F170/'Cash Flow Calculator'!$D$8</f>
        <v>0.94835047468552724</v>
      </c>
      <c r="H170" s="11"/>
      <c r="I170" s="12">
        <f>'Cash Flow Calculator'!$B$5-D170</f>
        <v>287353.65076177078</v>
      </c>
      <c r="J170" s="11">
        <f>I170/'Cash Flow Calculator'!$B$5</f>
        <v>0.91223381194212949</v>
      </c>
      <c r="K170" s="7">
        <f>((1+C170/12*'Cash Flow Calculator'!$B$35)*'Cash Flow Calculator'!$B$5)*J170</f>
        <v>406605.41582790564</v>
      </c>
      <c r="L170">
        <f>IF(C170='Cash Flow Calculator'!$B$41,'Cash Flow Calculator'!$B$38,0)</f>
        <v>0</v>
      </c>
      <c r="M170">
        <f>IF(C170='Cash Flow Calculator'!$B$47,'Cash Flow Calculator'!$B$44,0)</f>
        <v>0</v>
      </c>
    </row>
    <row r="171" spans="2:13">
      <c r="C171" s="3">
        <v>167</v>
      </c>
      <c r="D171" s="7">
        <f t="shared" si="2"/>
        <v>25848.521795785888</v>
      </c>
      <c r="E171" s="7">
        <f>'Cash Flow Calculator'!$B$8/12*D171</f>
        <v>91.546848026741685</v>
      </c>
      <c r="F171" s="7">
        <f>'Cash Flow Calculator'!$D$8-E171</f>
        <v>1804.1947479686262</v>
      </c>
      <c r="G171" s="11">
        <f>F171/'Cash Flow Calculator'!$D$8</f>
        <v>0.95170921595003855</v>
      </c>
      <c r="H171" s="11"/>
      <c r="I171" s="12">
        <f>'Cash Flow Calculator'!$B$5-D171</f>
        <v>289151.47820421413</v>
      </c>
      <c r="J171" s="11">
        <f>I171/'Cash Flow Calculator'!$B$5</f>
        <v>0.91794120064829887</v>
      </c>
      <c r="K171" s="7">
        <f>((1+C171/12*'Cash Flow Calculator'!$B$35)*'Cash Flow Calculator'!$B$5)*J171</f>
        <v>409872.22035447357</v>
      </c>
      <c r="L171">
        <f>IF(C171='Cash Flow Calculator'!$B$41,'Cash Flow Calculator'!$B$38,0)</f>
        <v>0</v>
      </c>
      <c r="M171">
        <f>IF(C171='Cash Flow Calculator'!$B$47,'Cash Flow Calculator'!$B$44,0)</f>
        <v>0</v>
      </c>
    </row>
    <row r="172" spans="2:13">
      <c r="C172" s="3">
        <v>168</v>
      </c>
      <c r="D172" s="7">
        <f t="shared" si="2"/>
        <v>24044.32704781726</v>
      </c>
      <c r="E172" s="7">
        <f>'Cash Flow Calculator'!$B$8/12*D172</f>
        <v>85.156991627686139</v>
      </c>
      <c r="F172" s="7">
        <f>'Cash Flow Calculator'!$D$8-E172</f>
        <v>1810.5846043676815</v>
      </c>
      <c r="G172" s="11">
        <f>F172/'Cash Flow Calculator'!$D$8</f>
        <v>0.95507985275652818</v>
      </c>
      <c r="H172" s="11"/>
      <c r="I172" s="12">
        <f>'Cash Flow Calculator'!$B$5-D172</f>
        <v>290955.67295218277</v>
      </c>
      <c r="J172" s="11">
        <f>I172/'Cash Flow Calculator'!$B$5</f>
        <v>0.92366880302280241</v>
      </c>
      <c r="K172" s="7">
        <f>((1+C172/12*'Cash Flow Calculator'!$B$35)*'Cash Flow Calculator'!$B$5)*J172</f>
        <v>413157.0555920995</v>
      </c>
      <c r="L172">
        <f>IF(C172='Cash Flow Calculator'!$B$41,'Cash Flow Calculator'!$B$38,0)</f>
        <v>0</v>
      </c>
      <c r="M172">
        <f>IF(C172='Cash Flow Calculator'!$B$47,'Cash Flow Calculator'!$B$44,0)</f>
        <v>0</v>
      </c>
    </row>
    <row r="173" spans="2:13">
      <c r="B173" s="3" t="s">
        <v>63</v>
      </c>
      <c r="C173" s="3">
        <v>169</v>
      </c>
      <c r="D173" s="7">
        <f t="shared" si="2"/>
        <v>22233.742443449577</v>
      </c>
      <c r="E173" s="7">
        <f>'Cash Flow Calculator'!$B$8/12*D173</f>
        <v>78.744504487217256</v>
      </c>
      <c r="F173" s="7">
        <f>'Cash Flow Calculator'!$D$8-E173</f>
        <v>1816.9970915081506</v>
      </c>
      <c r="G173" s="11">
        <f>F173/'Cash Flow Calculator'!$D$8</f>
        <v>0.95846242723504094</v>
      </c>
      <c r="H173" s="11"/>
      <c r="I173" s="12">
        <f>'Cash Flow Calculator'!$B$5-D173</f>
        <v>292766.25755655044</v>
      </c>
      <c r="J173" s="11">
        <f>I173/'Cash Flow Calculator'!$B$5</f>
        <v>0.92941669065571564</v>
      </c>
      <c r="K173" s="7">
        <f>((1+C173/12*'Cash Flow Calculator'!$B$35)*'Cash Flow Calculator'!$B$5)*J173</f>
        <v>416460.00137419294</v>
      </c>
      <c r="L173">
        <f>IF(C173='Cash Flow Calculator'!$B$41,'Cash Flow Calculator'!$B$38,0)</f>
        <v>0</v>
      </c>
      <c r="M173">
        <f>IF(C173='Cash Flow Calculator'!$B$47,'Cash Flow Calculator'!$B$44,0)</f>
        <v>0</v>
      </c>
    </row>
    <row r="174" spans="2:13">
      <c r="C174" s="3">
        <v>170</v>
      </c>
      <c r="D174" s="7">
        <f t="shared" si="2"/>
        <v>20416.745351941427</v>
      </c>
      <c r="E174" s="7">
        <f>'Cash Flow Calculator'!$B$8/12*D174</f>
        <v>72.309306454792562</v>
      </c>
      <c r="F174" s="7">
        <f>'Cash Flow Calculator'!$D$8-E174</f>
        <v>1823.4322895405753</v>
      </c>
      <c r="G174" s="11">
        <f>F174/'Cash Flow Calculator'!$D$8</f>
        <v>0.96185698166483169</v>
      </c>
      <c r="H174" s="11"/>
      <c r="I174" s="12">
        <f>'Cash Flow Calculator'!$B$5-D174</f>
        <v>294583.25464805856</v>
      </c>
      <c r="J174" s="11">
        <f>I174/'Cash Flow Calculator'!$B$5</f>
        <v>0.93518493539066205</v>
      </c>
      <c r="K174" s="7">
        <f>((1+C174/12*'Cash Flow Calculator'!$B$35)*'Cash Flow Calculator'!$B$5)*J174</f>
        <v>419781.13787348341</v>
      </c>
      <c r="L174">
        <f>IF(C174='Cash Flow Calculator'!$B$41,'Cash Flow Calculator'!$B$38,0)</f>
        <v>0</v>
      </c>
      <c r="M174">
        <f>IF(C174='Cash Flow Calculator'!$B$47,'Cash Flow Calculator'!$B$44,0)</f>
        <v>0</v>
      </c>
    </row>
    <row r="175" spans="2:13">
      <c r="C175" s="3">
        <v>171</v>
      </c>
      <c r="D175" s="7">
        <f t="shared" si="2"/>
        <v>18593.313062400852</v>
      </c>
      <c r="E175" s="7">
        <f>'Cash Flow Calculator'!$B$8/12*D175</f>
        <v>65.851317096003015</v>
      </c>
      <c r="F175" s="7">
        <f>'Cash Flow Calculator'!$D$8-E175</f>
        <v>1829.8902788993648</v>
      </c>
      <c r="G175" s="11">
        <f>F175/'Cash Flow Calculator'!$D$8</f>
        <v>0.96526355847489465</v>
      </c>
      <c r="H175" s="11"/>
      <c r="I175" s="12">
        <f>'Cash Flow Calculator'!$B$5-D175</f>
        <v>296406.68693759915</v>
      </c>
      <c r="J175" s="11">
        <f>I175/'Cash Flow Calculator'!$B$5</f>
        <v>0.94097360932571161</v>
      </c>
      <c r="K175" s="7">
        <f>((1+C175/12*'Cash Flow Calculator'!$B$35)*'Cash Flow Calculator'!$B$5)*J175</f>
        <v>423120.5456034228</v>
      </c>
      <c r="L175">
        <f>IF(C175='Cash Flow Calculator'!$B$41,'Cash Flow Calculator'!$B$38,0)</f>
        <v>0</v>
      </c>
      <c r="M175">
        <f>IF(C175='Cash Flow Calculator'!$B$47,'Cash Flow Calculator'!$B$44,0)</f>
        <v>0</v>
      </c>
    </row>
    <row r="176" spans="2:13">
      <c r="C176" s="3">
        <v>172</v>
      </c>
      <c r="D176" s="7">
        <f t="shared" si="2"/>
        <v>16763.422783501486</v>
      </c>
      <c r="E176" s="7">
        <f>'Cash Flow Calculator'!$B$8/12*D176</f>
        <v>59.37045569156777</v>
      </c>
      <c r="F176" s="7">
        <f>'Cash Flow Calculator'!$D$8-E176</f>
        <v>1836.3711403038001</v>
      </c>
      <c r="G176" s="11">
        <f>F176/'Cash Flow Calculator'!$D$8</f>
        <v>0.96868220024449325</v>
      </c>
      <c r="H176" s="11"/>
      <c r="I176" s="12">
        <f>'Cash Flow Calculator'!$B$5-D176</f>
        <v>298236.5772164985</v>
      </c>
      <c r="J176" s="11">
        <f>I176/'Cash Flow Calculator'!$B$5</f>
        <v>0.94678278481428091</v>
      </c>
      <c r="K176" s="7">
        <f>((1+C176/12*'Cash Flow Calculator'!$B$35)*'Cash Flow Calculator'!$B$5)*J176</f>
        <v>426478.30541959283</v>
      </c>
      <c r="L176">
        <f>IF(C176='Cash Flow Calculator'!$B$41,'Cash Flow Calculator'!$B$38,0)</f>
        <v>0</v>
      </c>
      <c r="M176">
        <f>IF(C176='Cash Flow Calculator'!$B$47,'Cash Flow Calculator'!$B$44,0)</f>
        <v>0</v>
      </c>
    </row>
    <row r="177" spans="1:13">
      <c r="C177" s="3">
        <v>173</v>
      </c>
      <c r="D177" s="7">
        <f t="shared" si="2"/>
        <v>14927.051643197687</v>
      </c>
      <c r="E177" s="7">
        <f>'Cash Flow Calculator'!$B$8/12*D177</f>
        <v>52.866641236325144</v>
      </c>
      <c r="F177" s="7">
        <f>'Cash Flow Calculator'!$D$8-E177</f>
        <v>1842.8749547590426</v>
      </c>
      <c r="G177" s="11">
        <f>F177/'Cash Flow Calculator'!$D$8</f>
        <v>0.97211294970369244</v>
      </c>
      <c r="H177" s="11"/>
      <c r="I177" s="12">
        <f>'Cash Flow Calculator'!$B$5-D177</f>
        <v>300072.94835680234</v>
      </c>
      <c r="J177" s="11">
        <f>I177/'Cash Flow Calculator'!$B$5</f>
        <v>0.95261253446603922</v>
      </c>
      <c r="K177" s="7">
        <f>((1+C177/12*'Cash Flow Calculator'!$B$35)*'Cash Flow Calculator'!$B$5)*J177</f>
        <v>429854.4985211193</v>
      </c>
      <c r="L177">
        <f>IF(C177='Cash Flow Calculator'!$B$41,'Cash Flow Calculator'!$B$38,0)</f>
        <v>0</v>
      </c>
      <c r="M177">
        <f>IF(C177='Cash Flow Calculator'!$B$47,'Cash Flow Calculator'!$B$44,0)</f>
        <v>0</v>
      </c>
    </row>
    <row r="178" spans="1:13">
      <c r="C178" s="3">
        <v>174</v>
      </c>
      <c r="D178" s="7">
        <f t="shared" si="2"/>
        <v>13084.176688438643</v>
      </c>
      <c r="E178" s="7">
        <f>'Cash Flow Calculator'!$B$8/12*D178</f>
        <v>46.339792438220201</v>
      </c>
      <c r="F178" s="7">
        <f>'Cash Flow Calculator'!$D$8-E178</f>
        <v>1849.4018035571476</v>
      </c>
      <c r="G178" s="11">
        <f>F178/'Cash Flow Calculator'!$D$8</f>
        <v>0.97555584973389298</v>
      </c>
      <c r="H178" s="11"/>
      <c r="I178" s="12">
        <f>'Cash Flow Calculator'!$B$5-D178</f>
        <v>301915.82331156137</v>
      </c>
      <c r="J178" s="11">
        <f>I178/'Cash Flow Calculator'!$B$5</f>
        <v>0.95846293114781389</v>
      </c>
      <c r="K178" s="7">
        <f>((1+C178/12*'Cash Flow Calculator'!$B$35)*'Cash Flow Calculator'!$B$5)*J178</f>
        <v>433249.20645209058</v>
      </c>
      <c r="L178">
        <f>IF(C178='Cash Flow Calculator'!$B$41,'Cash Flow Calculator'!$B$38,0)</f>
        <v>0</v>
      </c>
      <c r="M178">
        <f>IF(C178='Cash Flow Calculator'!$B$47,'Cash Flow Calculator'!$B$44,0)</f>
        <v>0</v>
      </c>
    </row>
    <row r="179" spans="1:13">
      <c r="C179" s="3">
        <v>175</v>
      </c>
      <c r="D179" s="7">
        <f t="shared" si="2"/>
        <v>11234.774884881495</v>
      </c>
      <c r="E179" s="7">
        <f>'Cash Flow Calculator'!$B$8/12*D179</f>
        <v>39.789827717288631</v>
      </c>
      <c r="F179" s="7">
        <f>'Cash Flow Calculator'!$D$8-E179</f>
        <v>1855.9517682780793</v>
      </c>
      <c r="G179" s="11">
        <f>F179/'Cash Flow Calculator'!$D$8</f>
        <v>0.97901094336836736</v>
      </c>
      <c r="H179" s="11"/>
      <c r="I179" s="12">
        <f>'Cash Flow Calculator'!$B$5-D179</f>
        <v>303765.22511511849</v>
      </c>
      <c r="J179" s="11">
        <f>I179/'Cash Flow Calculator'!$B$5</f>
        <v>0.96433404798450317</v>
      </c>
      <c r="K179" s="7">
        <f>((1+C179/12*'Cash Flow Calculator'!$B$35)*'Cash Flow Calculator'!$B$5)*J179</f>
        <v>436662.51110298285</v>
      </c>
      <c r="L179">
        <f>IF(C179='Cash Flow Calculator'!$B$41,'Cash Flow Calculator'!$B$38,0)</f>
        <v>0</v>
      </c>
      <c r="M179">
        <f>IF(C179='Cash Flow Calculator'!$B$47,'Cash Flow Calculator'!$B$44,0)</f>
        <v>0</v>
      </c>
    </row>
    <row r="180" spans="1:13">
      <c r="C180" s="3">
        <v>176</v>
      </c>
      <c r="D180" s="7">
        <f t="shared" si="2"/>
        <v>9378.8231166034166</v>
      </c>
      <c r="E180" s="7">
        <f>'Cash Flow Calculator'!$B$8/12*D180</f>
        <v>33.216665204637103</v>
      </c>
      <c r="F180" s="7">
        <f>'Cash Flow Calculator'!$D$8-E180</f>
        <v>1862.5249307907307</v>
      </c>
      <c r="G180" s="11">
        <f>F180/'Cash Flow Calculator'!$D$8</f>
        <v>0.98247827379279684</v>
      </c>
      <c r="H180" s="11"/>
      <c r="I180" s="12">
        <f>'Cash Flow Calculator'!$B$5-D180</f>
        <v>305621.17688339658</v>
      </c>
      <c r="J180" s="11">
        <f>I180/'Cash Flow Calculator'!$B$5</f>
        <v>0.97022595835998915</v>
      </c>
      <c r="K180" s="7">
        <f>((1+C180/12*'Cash Flow Calculator'!$B$35)*'Cash Flow Calculator'!$B$5)*J180</f>
        <v>440094.49471209105</v>
      </c>
      <c r="L180">
        <f>IF(C180='Cash Flow Calculator'!$B$41,'Cash Flow Calculator'!$B$38,0)</f>
        <v>0</v>
      </c>
      <c r="M180">
        <f>IF(C180='Cash Flow Calculator'!$B$47,'Cash Flow Calculator'!$B$44,0)</f>
        <v>0</v>
      </c>
    </row>
    <row r="181" spans="1:13">
      <c r="C181" s="3">
        <v>177</v>
      </c>
      <c r="D181" s="7">
        <f t="shared" si="2"/>
        <v>7516.2981858126859</v>
      </c>
      <c r="E181" s="7">
        <f>'Cash Flow Calculator'!$B$8/12*D181</f>
        <v>26.62022274141993</v>
      </c>
      <c r="F181" s="7">
        <f>'Cash Flow Calculator'!$D$8-E181</f>
        <v>1869.1213732539479</v>
      </c>
      <c r="G181" s="11">
        <f>F181/'Cash Flow Calculator'!$D$8</f>
        <v>0.98595788434581311</v>
      </c>
      <c r="H181" s="11"/>
      <c r="I181" s="12">
        <f>'Cash Flow Calculator'!$B$5-D181</f>
        <v>307483.70181418734</v>
      </c>
      <c r="J181" s="11">
        <f>I181/'Cash Flow Calculator'!$B$5</f>
        <v>0.976138735918055</v>
      </c>
      <c r="K181" s="7">
        <f>((1+C181/12*'Cash Flow Calculator'!$B$35)*'Cash Flow Calculator'!$B$5)*J181</f>
        <v>443545.23986696516</v>
      </c>
      <c r="L181">
        <f>IF(C181='Cash Flow Calculator'!$B$41,'Cash Flow Calculator'!$B$38,0)</f>
        <v>0</v>
      </c>
      <c r="M181">
        <f>IF(C181='Cash Flow Calculator'!$B$47,'Cash Flow Calculator'!$B$44,0)</f>
        <v>0</v>
      </c>
    </row>
    <row r="182" spans="1:13">
      <c r="C182" s="3">
        <v>178</v>
      </c>
      <c r="D182" s="7">
        <f t="shared" si="2"/>
        <v>5647.1768125587378</v>
      </c>
      <c r="E182" s="7">
        <f>'Cash Flow Calculator'!$B$8/12*D182</f>
        <v>20.000417877812197</v>
      </c>
      <c r="F182" s="7">
        <f>'Cash Flow Calculator'!$D$8-E182</f>
        <v>1875.7411781175556</v>
      </c>
      <c r="G182" s="11">
        <f>F182/'Cash Flow Calculator'!$D$8</f>
        <v>0.98944981851953784</v>
      </c>
      <c r="H182" s="11"/>
      <c r="I182" s="12">
        <f>'Cash Flow Calculator'!$B$5-D182</f>
        <v>309352.82318744127</v>
      </c>
      <c r="J182" s="11">
        <f>I182/'Cash Flow Calculator'!$B$5</f>
        <v>0.98207245456330561</v>
      </c>
      <c r="K182" s="7">
        <f>((1+C182/12*'Cash Flow Calculator'!$B$35)*'Cash Flow Calculator'!$B$5)*J182</f>
        <v>447014.82950585266</v>
      </c>
      <c r="L182">
        <f>IF(C182='Cash Flow Calculator'!$B$41,'Cash Flow Calculator'!$B$38,0)</f>
        <v>0</v>
      </c>
      <c r="M182">
        <f>IF(C182='Cash Flow Calculator'!$B$47,'Cash Flow Calculator'!$B$44,0)</f>
        <v>0</v>
      </c>
    </row>
    <row r="183" spans="1:13">
      <c r="C183" s="3">
        <v>179</v>
      </c>
      <c r="D183" s="7">
        <f t="shared" si="2"/>
        <v>3771.4356344411822</v>
      </c>
      <c r="E183" s="7">
        <f>'Cash Flow Calculator'!$B$8/12*D183</f>
        <v>13.357167871979188</v>
      </c>
      <c r="F183" s="7">
        <f>'Cash Flow Calculator'!$D$8-E183</f>
        <v>1882.3844281233885</v>
      </c>
      <c r="G183" s="11">
        <f>F183/'Cash Flow Calculator'!$D$8</f>
        <v>0.99295411996012772</v>
      </c>
      <c r="H183" s="11"/>
      <c r="I183" s="12">
        <f>'Cash Flow Calculator'!$B$5-D183</f>
        <v>311228.56436555879</v>
      </c>
      <c r="J183" s="11">
        <f>I183/'Cash Flow Calculator'!$B$5</f>
        <v>0.98802718846209137</v>
      </c>
      <c r="K183" s="7">
        <f>((1+C183/12*'Cash Flow Calculator'!$B$35)*'Cash Flow Calculator'!$B$5)*J183</f>
        <v>450503.34691914631</v>
      </c>
      <c r="L183">
        <f>IF(C183='Cash Flow Calculator'!$B$41,'Cash Flow Calculator'!$B$38,0)</f>
        <v>0</v>
      </c>
      <c r="M183">
        <f>IF(C183='Cash Flow Calculator'!$B$47,'Cash Flow Calculator'!$B$44,0)</f>
        <v>0</v>
      </c>
    </row>
    <row r="184" spans="1:13">
      <c r="C184" s="3">
        <v>180</v>
      </c>
      <c r="D184" s="7">
        <f t="shared" si="2"/>
        <v>1889.0512063177937</v>
      </c>
      <c r="E184" s="7">
        <f>'Cash Flow Calculator'!$B$8/12*D184</f>
        <v>6.6903896890421866</v>
      </c>
      <c r="F184" s="7">
        <f>'Cash Flow Calculator'!$D$8-E184</f>
        <v>1889.0512063063256</v>
      </c>
      <c r="G184" s="11">
        <f>F184/'Cash Flow Calculator'!$D$8</f>
        <v>0.99647083246831991</v>
      </c>
      <c r="H184" s="11"/>
      <c r="I184" s="12">
        <f>'Cash Flow Calculator'!$B$5-D184</f>
        <v>313110.94879368221</v>
      </c>
      <c r="J184" s="11">
        <f>I184/'Cash Flow Calculator'!$B$5</f>
        <v>0.99400301204343555</v>
      </c>
      <c r="K184" s="7">
        <f>((1+C184/12*'Cash Flow Calculator'!$B$35)*'Cash Flow Calculator'!$B$5)*J184</f>
        <v>454010.87575083919</v>
      </c>
      <c r="L184">
        <f>IF(C184='Cash Flow Calculator'!$B$41,'Cash Flow Calculator'!$B$38,0)</f>
        <v>0</v>
      </c>
      <c r="M184">
        <f>IF(C184='Cash Flow Calculator'!$B$47,'Cash Flow Calculator'!$B$44,0)</f>
        <v>0</v>
      </c>
    </row>
    <row r="185" spans="1:13">
      <c r="A185" s="3"/>
      <c r="B185" s="30" t="s">
        <v>64</v>
      </c>
      <c r="C185" s="30">
        <v>181</v>
      </c>
      <c r="D185" s="31">
        <f t="shared" si="2"/>
        <v>1.1468046068330295E-8</v>
      </c>
      <c r="E185" s="32">
        <f>'Cash Flow Calculator'!$B$8/12*D185</f>
        <v>4.0615996492003131E-11</v>
      </c>
      <c r="F185" s="32">
        <f>'Cash Flow Calculator'!$D$8-E185</f>
        <v>1895.7415959953271</v>
      </c>
      <c r="G185" s="33">
        <f>F185/'Cash Flow Calculator'!$D$8</f>
        <v>0.99999999999997857</v>
      </c>
      <c r="H185" s="33"/>
      <c r="I185" s="35">
        <f>'Cash Flow Calculator'!$B$5-D185</f>
        <v>314999.99999998853</v>
      </c>
      <c r="J185" s="33">
        <f>I185/'Cash Flow Calculator'!$B$5</f>
        <v>0.99999999999996358</v>
      </c>
      <c r="K185" s="32">
        <f>((1+C185/12*'Cash Flow Calculator'!$B$35)*'Cash Flow Calculator'!$B$5)*J185</f>
        <v>457537.49999998341</v>
      </c>
      <c r="L185" s="34">
        <f>IF(C185='Cash Flow Calculator'!$B$41,'Cash Flow Calculator'!$B$38,0)</f>
        <v>0</v>
      </c>
      <c r="M185" s="36">
        <f>IF(C185='Cash Flow Calculator'!$B$47,'Cash Flow Calculator'!$B$44,0)</f>
        <v>0</v>
      </c>
    </row>
    <row r="186" spans="1:13">
      <c r="C186" s="3">
        <v>182</v>
      </c>
      <c r="D186" s="7">
        <f t="shared" si="2"/>
        <v>-1895.741595983859</v>
      </c>
      <c r="E186" s="7">
        <f>'Cash Flow Calculator'!$B$8/12*D186</f>
        <v>-6.7140848191095008</v>
      </c>
      <c r="F186" s="7">
        <f>'Cash Flow Calculator'!$D$8-E186</f>
        <v>1902.4556808144773</v>
      </c>
      <c r="G186" s="11">
        <f>F186/'Cash Flow Calculator'!$D$8</f>
        <v>1.0035416666666452</v>
      </c>
      <c r="H186" s="11"/>
      <c r="I186" s="12">
        <f>'Cash Flow Calculator'!$B$5-D186</f>
        <v>316895.74159598385</v>
      </c>
      <c r="J186" s="11">
        <f>I186/'Cash Flow Calculator'!$B$5</f>
        <v>1.0060182272888376</v>
      </c>
      <c r="K186" s="7">
        <f>((1+C186/12*'Cash Flow Calculator'!$B$35)*'Cash Flow Calculator'!$B$5)*J186</f>
        <v>461083.30402215652</v>
      </c>
      <c r="L186">
        <f>IF(C186='Cash Flow Calculator'!$B$41,'Cash Flow Calculator'!$B$38,0)</f>
        <v>0</v>
      </c>
      <c r="M186">
        <f>IF(C186='Cash Flow Calculator'!$B$47,'Cash Flow Calculator'!$B$44,0)</f>
        <v>0</v>
      </c>
    </row>
    <row r="187" spans="1:13">
      <c r="C187" s="3">
        <v>183</v>
      </c>
      <c r="D187" s="7">
        <f t="shared" si="2"/>
        <v>-3798.1972767983361</v>
      </c>
      <c r="E187" s="7">
        <f>'Cash Flow Calculator'!$B$8/12*D187</f>
        <v>-13.451948688660774</v>
      </c>
      <c r="F187" s="7">
        <f>'Cash Flow Calculator'!$D$8-E187</f>
        <v>1909.1935446840287</v>
      </c>
      <c r="G187" s="11">
        <f>F187/'Cash Flow Calculator'!$D$8</f>
        <v>1.0070958767360896</v>
      </c>
      <c r="H187" s="11"/>
      <c r="I187" s="12">
        <f>'Cash Flow Calculator'!$B$5-D187</f>
        <v>318798.19727679831</v>
      </c>
      <c r="J187" s="11">
        <f>I187/'Cash Flow Calculator'!$B$5</f>
        <v>1.0120577691326931</v>
      </c>
      <c r="K187" s="7">
        <f>((1+C187/12*'Cash Flow Calculator'!$B$35)*'Cash Flow Calculator'!$B$5)*J187</f>
        <v>464648.37253093353</v>
      </c>
      <c r="L187">
        <f>IF(C187='Cash Flow Calculator'!$B$41,'Cash Flow Calculator'!$B$38,0)</f>
        <v>0</v>
      </c>
      <c r="M187">
        <f>IF(C187='Cash Flow Calculator'!$B$47,'Cash Flow Calculator'!$B$44,0)</f>
        <v>0</v>
      </c>
    </row>
    <row r="188" spans="1:13">
      <c r="C188" s="3">
        <v>184</v>
      </c>
      <c r="D188" s="7">
        <f t="shared" si="2"/>
        <v>-5707.390821482365</v>
      </c>
      <c r="E188" s="7">
        <f>'Cash Flow Calculator'!$B$8/12*D188</f>
        <v>-20.213675826083378</v>
      </c>
      <c r="F188" s="7">
        <f>'Cash Flow Calculator'!$D$8-E188</f>
        <v>1915.9552718214511</v>
      </c>
      <c r="G188" s="11">
        <f>F188/'Cash Flow Calculator'!$D$8</f>
        <v>1.0106626746328631</v>
      </c>
      <c r="H188" s="11"/>
      <c r="I188" s="12">
        <f>'Cash Flow Calculator'!$B$5-D188</f>
        <v>320707.39082148235</v>
      </c>
      <c r="J188" s="11">
        <f>I188/'Cash Flow Calculator'!$B$5</f>
        <v>1.0181187010205788</v>
      </c>
      <c r="K188" s="7">
        <f>((1+C188/12*'Cash Flow Calculator'!$B$35)*'Cash Flow Calculator'!$B$5)*J188</f>
        <v>468232.79059936421</v>
      </c>
      <c r="L188">
        <f>IF(C188='Cash Flow Calculator'!$B$41,'Cash Flow Calculator'!$B$38,0)</f>
        <v>0</v>
      </c>
      <c r="M188">
        <f>IF(C188='Cash Flow Calculator'!$B$47,'Cash Flow Calculator'!$B$44,0)</f>
        <v>0</v>
      </c>
    </row>
    <row r="189" spans="1:13">
      <c r="C189" s="3">
        <v>185</v>
      </c>
      <c r="D189" s="7">
        <f t="shared" si="2"/>
        <v>-7623.3460933038159</v>
      </c>
      <c r="E189" s="7">
        <f>'Cash Flow Calculator'!$B$8/12*D189</f>
        <v>-26.999350747117685</v>
      </c>
      <c r="F189" s="7">
        <f>'Cash Flow Calculator'!$D$8-E189</f>
        <v>1922.7409467424854</v>
      </c>
      <c r="G189" s="11">
        <f>F189/'Cash Flow Calculator'!$D$8</f>
        <v>1.0142421049388546</v>
      </c>
      <c r="H189" s="11"/>
      <c r="I189" s="12">
        <f>'Cash Flow Calculator'!$B$5-D189</f>
        <v>322623.34609330381</v>
      </c>
      <c r="J189" s="11">
        <f>I189/'Cash Flow Calculator'!$B$5</f>
        <v>1.024201098708901</v>
      </c>
      <c r="K189" s="7">
        <f>((1+C189/12*'Cash Flow Calculator'!$B$35)*'Cash Flow Calculator'!$B$5)*J189</f>
        <v>471836.64366145682</v>
      </c>
      <c r="L189">
        <f>IF(C189='Cash Flow Calculator'!$B$41,'Cash Flow Calculator'!$B$38,0)</f>
        <v>0</v>
      </c>
      <c r="M189">
        <f>IF(C189='Cash Flow Calculator'!$B$47,'Cash Flow Calculator'!$B$44,0)</f>
        <v>0</v>
      </c>
    </row>
    <row r="190" spans="1:13">
      <c r="C190" s="3">
        <v>186</v>
      </c>
      <c r="D190" s="7">
        <f t="shared" si="2"/>
        <v>-9546.0870400463009</v>
      </c>
      <c r="E190" s="7">
        <f>'Cash Flow Calculator'!$B$8/12*D190</f>
        <v>-33.809058266830654</v>
      </c>
      <c r="F190" s="7">
        <f>'Cash Flow Calculator'!$D$8-E190</f>
        <v>1929.5506542621983</v>
      </c>
      <c r="G190" s="11">
        <f>F190/'Cash Flow Calculator'!$D$8</f>
        <v>1.0178342123938462</v>
      </c>
      <c r="H190" s="11"/>
      <c r="I190" s="12">
        <f>'Cash Flow Calculator'!$B$5-D190</f>
        <v>324546.08704004629</v>
      </c>
      <c r="J190" s="11">
        <f>I190/'Cash Flow Calculator'!$B$5</f>
        <v>1.0303050382223691</v>
      </c>
      <c r="K190" s="7">
        <f>((1+C190/12*'Cash Flow Calculator'!$B$35)*'Cash Flow Calculator'!$B$5)*J190</f>
        <v>475460.0175136677</v>
      </c>
      <c r="L190">
        <f>IF(C190='Cash Flow Calculator'!$B$41,'Cash Flow Calculator'!$B$38,0)</f>
        <v>0</v>
      </c>
      <c r="M190">
        <f>IF(C190='Cash Flow Calculator'!$B$47,'Cash Flow Calculator'!$B$44,0)</f>
        <v>0</v>
      </c>
    </row>
    <row r="191" spans="1:13">
      <c r="C191" s="3">
        <v>187</v>
      </c>
      <c r="D191" s="7">
        <f t="shared" si="2"/>
        <v>-11475.6376943085</v>
      </c>
      <c r="E191" s="7">
        <f>'Cash Flow Calculator'!$B$8/12*D191</f>
        <v>-40.642883500675943</v>
      </c>
      <c r="F191" s="7">
        <f>'Cash Flow Calculator'!$D$8-E191</f>
        <v>1936.3844794960437</v>
      </c>
      <c r="G191" s="11">
        <f>F191/'Cash Flow Calculator'!$D$8</f>
        <v>1.0214390418960746</v>
      </c>
      <c r="H191" s="11"/>
      <c r="I191" s="12">
        <f>'Cash Flow Calculator'!$B$5-D191</f>
        <v>326475.63769430848</v>
      </c>
      <c r="J191" s="11">
        <f>I191/'Cash Flow Calculator'!$B$5</f>
        <v>1.0364305958549476</v>
      </c>
      <c r="K191" s="7">
        <f>((1+C191/12*'Cash Flow Calculator'!$B$35)*'Cash Flow Calculator'!$B$5)*J191</f>
        <v>479102.99831639772</v>
      </c>
      <c r="L191">
        <f>IF(C191='Cash Flow Calculator'!$B$41,'Cash Flow Calculator'!$B$38,0)</f>
        <v>0</v>
      </c>
      <c r="M191">
        <f>IF(C191='Cash Flow Calculator'!$B$47,'Cash Flow Calculator'!$B$44,0)</f>
        <v>0</v>
      </c>
    </row>
    <row r="192" spans="1:13">
      <c r="C192" s="3">
        <v>188</v>
      </c>
      <c r="D192" s="7">
        <f t="shared" si="2"/>
        <v>-13412.022173804544</v>
      </c>
      <c r="E192" s="7">
        <f>'Cash Flow Calculator'!$B$8/12*D192</f>
        <v>-47.500911865557761</v>
      </c>
      <c r="F192" s="7">
        <f>'Cash Flow Calculator'!$D$8-E192</f>
        <v>1943.2425078609256</v>
      </c>
      <c r="G192" s="11">
        <f>F192/'Cash Flow Calculator'!$D$8</f>
        <v>1.0250566385027899</v>
      </c>
      <c r="H192" s="11"/>
      <c r="I192" s="12">
        <f>'Cash Flow Calculator'!$B$5-D192</f>
        <v>328412.02217380452</v>
      </c>
      <c r="J192" s="11">
        <f>I192/'Cash Flow Calculator'!$B$5</f>
        <v>1.0425778481708079</v>
      </c>
      <c r="K192" s="7">
        <f>((1+C192/12*'Cash Flow Calculator'!$B$35)*'Cash Flow Calculator'!$B$5)*J192</f>
        <v>482765.67259549262</v>
      </c>
      <c r="L192">
        <f>IF(C192='Cash Flow Calculator'!$B$41,'Cash Flow Calculator'!$B$38,0)</f>
        <v>0</v>
      </c>
      <c r="M192">
        <f>IF(C192='Cash Flow Calculator'!$B$47,'Cash Flow Calculator'!$B$44,0)</f>
        <v>0</v>
      </c>
    </row>
    <row r="193" spans="2:13">
      <c r="C193" s="3">
        <v>189</v>
      </c>
      <c r="D193" s="7">
        <f t="shared" si="2"/>
        <v>-15355.264681665469</v>
      </c>
      <c r="E193" s="7">
        <f>'Cash Flow Calculator'!$B$8/12*D193</f>
        <v>-54.383229080898538</v>
      </c>
      <c r="F193" s="7">
        <f>'Cash Flow Calculator'!$D$8-E193</f>
        <v>1950.1248250762662</v>
      </c>
      <c r="G193" s="11">
        <f>F193/'Cash Flow Calculator'!$D$8</f>
        <v>1.0286870474308205</v>
      </c>
      <c r="H193" s="11"/>
      <c r="I193" s="12">
        <f>'Cash Flow Calculator'!$B$5-D193</f>
        <v>330355.26468166546</v>
      </c>
      <c r="J193" s="11">
        <f>I193/'Cash Flow Calculator'!$B$5</f>
        <v>1.0487468720052873</v>
      </c>
      <c r="K193" s="7">
        <f>((1+C193/12*'Cash Flow Calculator'!$B$35)*'Cash Flow Calculator'!$B$5)*J193</f>
        <v>486448.12724375242</v>
      </c>
      <c r="L193">
        <f>IF(C193='Cash Flow Calculator'!$B$41,'Cash Flow Calculator'!$B$38,0)</f>
        <v>0</v>
      </c>
      <c r="M193">
        <f>IF(C193='Cash Flow Calculator'!$B$47,'Cash Flow Calculator'!$B$44,0)</f>
        <v>0</v>
      </c>
    </row>
    <row r="194" spans="2:13">
      <c r="C194" s="3">
        <v>190</v>
      </c>
      <c r="D194" s="7">
        <f t="shared" si="2"/>
        <v>-17305.389506741736</v>
      </c>
      <c r="E194" s="7">
        <f>'Cash Flow Calculator'!$B$8/12*D194</f>
        <v>-61.289921169710318</v>
      </c>
      <c r="F194" s="7">
        <f>'Cash Flow Calculator'!$D$8-E194</f>
        <v>1957.0315171650782</v>
      </c>
      <c r="G194" s="11">
        <f>F194/'Cash Flow Calculator'!$D$8</f>
        <v>1.032330314057138</v>
      </c>
      <c r="H194" s="11"/>
      <c r="I194" s="12">
        <f>'Cash Flow Calculator'!$B$5-D194</f>
        <v>332305.38950674172</v>
      </c>
      <c r="J194" s="11">
        <f>I194/'Cash Flow Calculator'!$B$5</f>
        <v>1.0549377444658468</v>
      </c>
      <c r="K194" s="7">
        <f>((1+C194/12*'Cash Flow Calculator'!$B$35)*'Cash Flow Calculator'!$B$5)*J194</f>
        <v>490150.44952244405</v>
      </c>
      <c r="L194">
        <f>IF(C194='Cash Flow Calculator'!$B$41,'Cash Flow Calculator'!$B$38,0)</f>
        <v>0</v>
      </c>
      <c r="M194">
        <f>IF(C194='Cash Flow Calculator'!$B$47,'Cash Flow Calculator'!$B$44,0)</f>
        <v>0</v>
      </c>
    </row>
    <row r="195" spans="2:13">
      <c r="C195" s="3">
        <v>191</v>
      </c>
      <c r="D195" s="7">
        <f t="shared" si="2"/>
        <v>-19262.421023906812</v>
      </c>
      <c r="E195" s="7">
        <f>'Cash Flow Calculator'!$B$8/12*D195</f>
        <v>-68.221074459669964</v>
      </c>
      <c r="F195" s="7">
        <f>'Cash Flow Calculator'!$D$8-E195</f>
        <v>1963.9626704550378</v>
      </c>
      <c r="G195" s="11">
        <f>F195/'Cash Flow Calculator'!$D$8</f>
        <v>1.0359864839194237</v>
      </c>
      <c r="H195" s="11"/>
      <c r="I195" s="12">
        <f>'Cash Flow Calculator'!$B$5-D195</f>
        <v>334262.42102390679</v>
      </c>
      <c r="J195" s="11">
        <f>I195/'Cash Flow Calculator'!$B$5</f>
        <v>1.0611505429330375</v>
      </c>
      <c r="K195" s="7">
        <f>((1+C195/12*'Cash Flow Calculator'!$B$35)*'Cash Flow Calculator'!$B$5)*J195</f>
        <v>493872.72706282232</v>
      </c>
      <c r="L195">
        <f>IF(C195='Cash Flow Calculator'!$B$41,'Cash Flow Calculator'!$B$38,0)</f>
        <v>0</v>
      </c>
      <c r="M195">
        <f>IF(C195='Cash Flow Calculator'!$B$47,'Cash Flow Calculator'!$B$44,0)</f>
        <v>0</v>
      </c>
    </row>
    <row r="196" spans="2:13">
      <c r="C196" s="3">
        <v>192</v>
      </c>
      <c r="D196" s="7">
        <f t="shared" si="2"/>
        <v>-21226.383694361852</v>
      </c>
      <c r="E196" s="7">
        <f>'Cash Flow Calculator'!$B$8/12*D196</f>
        <v>-75.176775584198225</v>
      </c>
      <c r="F196" s="7">
        <f>'Cash Flow Calculator'!$D$8-E196</f>
        <v>1970.9183715795659</v>
      </c>
      <c r="G196" s="11">
        <f>F196/'Cash Flow Calculator'!$D$8</f>
        <v>1.0396556027166384</v>
      </c>
      <c r="I196" s="12">
        <f>'Cash Flow Calculator'!$B$5-D196</f>
        <v>336226.38369436184</v>
      </c>
      <c r="J196" s="11">
        <f>I196/'Cash Flow Calculator'!$B$5</f>
        <v>1.0673853450614661</v>
      </c>
      <c r="K196" s="7">
        <f>((1+C196/12*'Cash Flow Calculator'!$B$35)*'Cash Flow Calculator'!$B$5)*J196</f>
        <v>497615.04786765552</v>
      </c>
      <c r="L196">
        <f>IF(C196='Cash Flow Calculator'!$B$41,'Cash Flow Calculator'!$B$38,0)</f>
        <v>0</v>
      </c>
      <c r="M196">
        <f>IF(C196='Cash Flow Calculator'!$B$47,'Cash Flow Calculator'!$B$44,0)</f>
        <v>0</v>
      </c>
    </row>
    <row r="197" spans="2:13">
      <c r="B197" s="3" t="s">
        <v>65</v>
      </c>
      <c r="C197" s="3">
        <v>193</v>
      </c>
      <c r="D197" s="7">
        <f t="shared" si="2"/>
        <v>-23197.302065941418</v>
      </c>
      <c r="E197" s="7">
        <f>'Cash Flow Calculator'!$B$8/12*D197</f>
        <v>-82.157111483542522</v>
      </c>
      <c r="F197" s="7">
        <f>'Cash Flow Calculator'!$D$8-E197</f>
        <v>1977.8987074789104</v>
      </c>
      <c r="G197" s="11">
        <f>F197/'Cash Flow Calculator'!$D$8</f>
        <v>1.0433377163095932</v>
      </c>
      <c r="I197" s="12">
        <f>'Cash Flow Calculator'!$B$5-D197</f>
        <v>338197.30206594139</v>
      </c>
      <c r="J197" s="11">
        <f>I197/'Cash Flow Calculator'!$B$5</f>
        <v>1.0736422287807663</v>
      </c>
      <c r="K197" s="7">
        <f>((1+C197/12*'Cash Flow Calculator'!$B$35)*'Cash Flow Calculator'!$B$5)*J197</f>
        <v>501377.50031275809</v>
      </c>
      <c r="L197">
        <f>IF(C197='Cash Flow Calculator'!$B$41,'Cash Flow Calculator'!$B$38,0)</f>
        <v>0</v>
      </c>
      <c r="M197">
        <f>IF(C197='Cash Flow Calculator'!$B$47,'Cash Flow Calculator'!$B$44,0)</f>
        <v>0</v>
      </c>
    </row>
    <row r="198" spans="2:13">
      <c r="C198" s="3">
        <v>194</v>
      </c>
      <c r="D198" s="7">
        <f t="shared" si="2"/>
        <v>-25175.200773420329</v>
      </c>
      <c r="E198" s="7">
        <f>'Cash Flow Calculator'!$B$8/12*D198</f>
        <v>-89.162169405863665</v>
      </c>
      <c r="F198" s="7">
        <f>'Cash Flow Calculator'!$D$8-E198</f>
        <v>1984.9037654012313</v>
      </c>
      <c r="G198" s="11">
        <f>F198/'Cash Flow Calculator'!$D$8</f>
        <v>1.0470328707215228</v>
      </c>
      <c r="I198" s="12">
        <f>'Cash Flow Calculator'!$B$5-D198</f>
        <v>340175.20077342034</v>
      </c>
      <c r="J198" s="11">
        <f>I198/'Cash Flow Calculator'!$B$5</f>
        <v>1.0799212722965725</v>
      </c>
      <c r="K198" s="7">
        <f>((1+C198/12*'Cash Flow Calculator'!$B$35)*'Cash Flow Calculator'!$B$5)*J198</f>
        <v>505160.17314852925</v>
      </c>
      <c r="L198">
        <f>IF(C198='Cash Flow Calculator'!$B$41,'Cash Flow Calculator'!$B$38,0)</f>
        <v>0</v>
      </c>
      <c r="M198">
        <f>IF(C198='Cash Flow Calculator'!$B$47,'Cash Flow Calculator'!$B$44,0)</f>
        <v>0</v>
      </c>
    </row>
    <row r="199" spans="2:13">
      <c r="C199" s="3">
        <v>195</v>
      </c>
      <c r="D199" s="7">
        <f t="shared" ref="D199:D262" si="3">D198-F198-$H$5-L199-M199</f>
        <v>-27160.104538821561</v>
      </c>
      <c r="E199" s="7">
        <f>'Cash Flow Calculator'!$B$8/12*D199</f>
        <v>-96.192036908326372</v>
      </c>
      <c r="F199" s="7">
        <f>'Cash Flow Calculator'!$D$8-E199</f>
        <v>1991.9336329036942</v>
      </c>
      <c r="G199" s="11">
        <f>F199/'Cash Flow Calculator'!$D$8</f>
        <v>1.0507411121386616</v>
      </c>
      <c r="I199" s="12">
        <f>'Cash Flow Calculator'!$B$5-D199</f>
        <v>342160.10453882156</v>
      </c>
      <c r="J199" s="11">
        <f>I199/'Cash Flow Calculator'!$B$5</f>
        <v>1.0862225540914969</v>
      </c>
      <c r="K199" s="7">
        <f>((1+C199/12*'Cash Flow Calculator'!$B$35)*'Cash Flow Calculator'!$B$5)*J199</f>
        <v>508963.15550149704</v>
      </c>
      <c r="L199">
        <f>IF(C199='Cash Flow Calculator'!$B$41,'Cash Flow Calculator'!$B$38,0)</f>
        <v>0</v>
      </c>
      <c r="M199">
        <f>IF(C199='Cash Flow Calculator'!$B$47,'Cash Flow Calculator'!$B$44,0)</f>
        <v>0</v>
      </c>
    </row>
    <row r="200" spans="2:13">
      <c r="C200" s="3">
        <v>196</v>
      </c>
      <c r="D200" s="7">
        <f t="shared" si="3"/>
        <v>-29152.038171725253</v>
      </c>
      <c r="E200" s="7">
        <f>'Cash Flow Calculator'!$B$8/12*D200</f>
        <v>-103.24680185819361</v>
      </c>
      <c r="F200" s="7">
        <f>'Cash Flow Calculator'!$D$8-E200</f>
        <v>1998.9883978535613</v>
      </c>
      <c r="G200" s="11">
        <f>F200/'Cash Flow Calculator'!$D$8</f>
        <v>1.0544624869108195</v>
      </c>
      <c r="I200" s="12">
        <f>'Cash Flow Calculator'!$B$5-D200</f>
        <v>344152.03817172523</v>
      </c>
      <c r="J200" s="11">
        <f>I200/'Cash Flow Calculator'!$B$5</f>
        <v>1.0925461529261118</v>
      </c>
      <c r="K200" s="7">
        <f>((1+C200/12*'Cash Flow Calculator'!$B$35)*'Cash Flow Calculator'!$B$5)*J200</f>
        <v>512786.53687587054</v>
      </c>
      <c r="L200">
        <f>IF(C200='Cash Flow Calculator'!$B$41,'Cash Flow Calculator'!$B$38,0)</f>
        <v>0</v>
      </c>
      <c r="M200">
        <f>IF(C200='Cash Flow Calculator'!$B$47,'Cash Flow Calculator'!$B$44,0)</f>
        <v>0</v>
      </c>
    </row>
    <row r="201" spans="2:13">
      <c r="C201" s="3">
        <v>197</v>
      </c>
      <c r="D201" s="7">
        <f t="shared" si="3"/>
        <v>-31151.026569578815</v>
      </c>
      <c r="E201" s="7">
        <f>'Cash Flow Calculator'!$B$8/12*D201</f>
        <v>-110.32655243392497</v>
      </c>
      <c r="F201" s="7">
        <f>'Cash Flow Calculator'!$D$8-E201</f>
        <v>2006.0681484292927</v>
      </c>
      <c r="G201" s="11">
        <f>F201/'Cash Flow Calculator'!$D$8</f>
        <v>1.0581970415519619</v>
      </c>
      <c r="I201" s="12">
        <f>'Cash Flow Calculator'!$B$5-D201</f>
        <v>346151.0265695788</v>
      </c>
      <c r="J201" s="11">
        <f>I201/'Cash Flow Calculator'!$B$5</f>
        <v>1.0988921478399327</v>
      </c>
      <c r="K201" s="7">
        <f>((1+C201/12*'Cash Flow Calculator'!$B$35)*'Cash Flow Calculator'!$B$5)*J201</f>
        <v>516630.40715509636</v>
      </c>
      <c r="L201">
        <f>IF(C201='Cash Flow Calculator'!$B$41,'Cash Flow Calculator'!$B$38,0)</f>
        <v>0</v>
      </c>
      <c r="M201">
        <f>IF(C201='Cash Flow Calculator'!$B$47,'Cash Flow Calculator'!$B$44,0)</f>
        <v>0</v>
      </c>
    </row>
    <row r="202" spans="2:13">
      <c r="C202" s="3">
        <v>198</v>
      </c>
      <c r="D202" s="7">
        <f t="shared" si="3"/>
        <v>-33157.094718008106</v>
      </c>
      <c r="E202" s="7">
        <f>'Cash Flow Calculator'!$B$8/12*D202</f>
        <v>-117.43137712627872</v>
      </c>
      <c r="F202" s="7">
        <f>'Cash Flow Calculator'!$D$8-E202</f>
        <v>2013.1729731216465</v>
      </c>
      <c r="G202" s="11">
        <f>F202/'Cash Flow Calculator'!$D$8</f>
        <v>1.0619448227407917</v>
      </c>
      <c r="I202" s="12">
        <f>'Cash Flow Calculator'!$B$5-D202</f>
        <v>348157.09471800813</v>
      </c>
      <c r="J202" s="11">
        <f>I202/'Cash Flow Calculator'!$B$5</f>
        <v>1.1052606181524067</v>
      </c>
      <c r="K202" s="7">
        <f>((1+C202/12*'Cash Flow Calculator'!$B$35)*'Cash Flow Calculator'!$B$5)*J202</f>
        <v>520494.8566034222</v>
      </c>
      <c r="L202">
        <f>IF(C202='Cash Flow Calculator'!$B$41,'Cash Flow Calculator'!$B$38,0)</f>
        <v>0</v>
      </c>
      <c r="M202">
        <f>IF(C202='Cash Flow Calculator'!$B$47,'Cash Flow Calculator'!$B$44,0)</f>
        <v>0</v>
      </c>
    </row>
    <row r="203" spans="2:13">
      <c r="C203" s="3">
        <v>199</v>
      </c>
      <c r="D203" s="7">
        <f t="shared" si="3"/>
        <v>-35170.267691129753</v>
      </c>
      <c r="E203" s="7">
        <f>'Cash Flow Calculator'!$B$8/12*D203</f>
        <v>-124.56136473941788</v>
      </c>
      <c r="F203" s="7">
        <f>'Cash Flow Calculator'!$D$8-E203</f>
        <v>2020.3029607347858</v>
      </c>
      <c r="G203" s="11">
        <f>F203/'Cash Flow Calculator'!$D$8</f>
        <v>1.0657058773213322</v>
      </c>
      <c r="I203" s="12">
        <f>'Cash Flow Calculator'!$B$5-D203</f>
        <v>350170.26769112976</v>
      </c>
      <c r="J203" s="11">
        <f>I203/'Cash Flow Calculator'!$B$5</f>
        <v>1.1116516434639041</v>
      </c>
      <c r="K203" s="7">
        <f>((1+C203/12*'Cash Flow Calculator'!$B$35)*'Cash Flow Calculator'!$B$5)*J203</f>
        <v>524379.97586746688</v>
      </c>
      <c r="L203">
        <f>IF(C203='Cash Flow Calculator'!$B$41,'Cash Flow Calculator'!$B$38,0)</f>
        <v>0</v>
      </c>
      <c r="M203">
        <f>IF(C203='Cash Flow Calculator'!$B$47,'Cash Flow Calculator'!$B$44,0)</f>
        <v>0</v>
      </c>
    </row>
    <row r="204" spans="2:13">
      <c r="C204" s="3">
        <v>200</v>
      </c>
      <c r="D204" s="7">
        <f t="shared" si="3"/>
        <v>-37190.570651864538</v>
      </c>
      <c r="E204" s="7">
        <f>'Cash Flow Calculator'!$B$8/12*D204</f>
        <v>-131.71660439202026</v>
      </c>
      <c r="F204" s="7">
        <f>'Cash Flow Calculator'!$D$8-E204</f>
        <v>2027.4582003873879</v>
      </c>
      <c r="G204" s="11">
        <f>F204/'Cash Flow Calculator'!$D$8</f>
        <v>1.0694802523035116</v>
      </c>
      <c r="I204" s="12">
        <f>'Cash Flow Calculator'!$B$5-D204</f>
        <v>352190.57065186452</v>
      </c>
      <c r="J204" s="11">
        <f>I204/'Cash Flow Calculator'!$B$5</f>
        <v>1.1180653036567128</v>
      </c>
      <c r="K204" s="7">
        <f>((1+C204/12*'Cash Flow Calculator'!$B$35)*'Cash Flow Calculator'!$B$5)*J204</f>
        <v>528285.85597779672</v>
      </c>
      <c r="L204">
        <f>IF(C204='Cash Flow Calculator'!$B$41,'Cash Flow Calculator'!$B$38,0)</f>
        <v>0</v>
      </c>
      <c r="M204">
        <f>IF(C204='Cash Flow Calculator'!$B$47,'Cash Flow Calculator'!$B$44,0)</f>
        <v>0</v>
      </c>
    </row>
    <row r="205" spans="2:13">
      <c r="C205" s="3">
        <v>201</v>
      </c>
      <c r="D205" s="7">
        <f t="shared" si="3"/>
        <v>-39218.028852251926</v>
      </c>
      <c r="E205" s="7">
        <f>'Cash Flow Calculator'!$B$8/12*D205</f>
        <v>-138.89718551839223</v>
      </c>
      <c r="F205" s="7">
        <f>'Cash Flow Calculator'!$D$8-E205</f>
        <v>2034.63878151376</v>
      </c>
      <c r="G205" s="11">
        <f>F205/'Cash Flow Calculator'!$D$8</f>
        <v>1.0732679948637533</v>
      </c>
      <c r="I205" s="12">
        <f>'Cash Flow Calculator'!$B$5-D205</f>
        <v>354218.02885225194</v>
      </c>
      <c r="J205" s="11">
        <f>I205/'Cash Flow Calculator'!$B$5</f>
        <v>1.1245016788960378</v>
      </c>
      <c r="K205" s="7">
        <f>((1+C205/12*'Cash Flow Calculator'!$B$35)*'Cash Flow Calculator'!$B$5)*J205</f>
        <v>532212.58835050848</v>
      </c>
      <c r="L205">
        <f>IF(C205='Cash Flow Calculator'!$B$41,'Cash Flow Calculator'!$B$38,0)</f>
        <v>0</v>
      </c>
      <c r="M205">
        <f>IF(C205='Cash Flow Calculator'!$B$47,'Cash Flow Calculator'!$B$44,0)</f>
        <v>0</v>
      </c>
    </row>
    <row r="206" spans="2:13">
      <c r="C206" s="3">
        <v>202</v>
      </c>
      <c r="D206" s="7">
        <f t="shared" si="3"/>
        <v>-41252.667633765683</v>
      </c>
      <c r="E206" s="7">
        <f>'Cash Flow Calculator'!$B$8/12*D206</f>
        <v>-146.10319786958681</v>
      </c>
      <c r="F206" s="7">
        <f>'Cash Flow Calculator'!$D$8-E206</f>
        <v>2041.8447938649547</v>
      </c>
      <c r="G206" s="11">
        <f>F206/'Cash Flow Calculator'!$D$8</f>
        <v>1.0770691523455624</v>
      </c>
      <c r="I206" s="12">
        <f>'Cash Flow Calculator'!$B$5-D206</f>
        <v>356252.66763376567</v>
      </c>
      <c r="J206" s="11">
        <f>I206/'Cash Flow Calculator'!$B$5</f>
        <v>1.1309608496310022</v>
      </c>
      <c r="K206" s="7">
        <f>((1+C206/12*'Cash Flow Calculator'!$B$35)*'Cash Flow Calculator'!$B$5)*J206</f>
        <v>536160.26478881727</v>
      </c>
      <c r="L206">
        <f>IF(C206='Cash Flow Calculator'!$B$41,'Cash Flow Calculator'!$B$38,0)</f>
        <v>0</v>
      </c>
      <c r="M206">
        <f>IF(C206='Cash Flow Calculator'!$B$47,'Cash Flow Calculator'!$B$44,0)</f>
        <v>0</v>
      </c>
    </row>
    <row r="207" spans="2:13">
      <c r="C207" s="3">
        <v>203</v>
      </c>
      <c r="D207" s="7">
        <f t="shared" si="3"/>
        <v>-43294.512427630638</v>
      </c>
      <c r="E207" s="7">
        <f>'Cash Flow Calculator'!$B$8/12*D207</f>
        <v>-153.33473151452517</v>
      </c>
      <c r="F207" s="7">
        <f>'Cash Flow Calculator'!$D$8-E207</f>
        <v>2049.076327509893</v>
      </c>
      <c r="G207" s="11">
        <f>F207/'Cash Flow Calculator'!$D$8</f>
        <v>1.0808837722601197</v>
      </c>
      <c r="I207" s="12">
        <f>'Cash Flow Calculator'!$B$5-D207</f>
        <v>358294.51242763066</v>
      </c>
      <c r="J207" s="11">
        <f>I207/'Cash Flow Calculator'!$B$5</f>
        <v>1.1374428965956529</v>
      </c>
      <c r="K207" s="7">
        <f>((1+C207/12*'Cash Flow Calculator'!$B$35)*'Cash Flow Calculator'!$B$5)*J207</f>
        <v>540128.97748465324</v>
      </c>
      <c r="L207">
        <f>IF(C207='Cash Flow Calculator'!$B$41,'Cash Flow Calculator'!$B$38,0)</f>
        <v>0</v>
      </c>
      <c r="M207">
        <f>IF(C207='Cash Flow Calculator'!$B$47,'Cash Flow Calculator'!$B$44,0)</f>
        <v>0</v>
      </c>
    </row>
    <row r="208" spans="2:13">
      <c r="C208" s="3">
        <v>204</v>
      </c>
      <c r="D208" s="7">
        <f t="shared" si="3"/>
        <v>-45343.588755140532</v>
      </c>
      <c r="E208" s="7">
        <f>'Cash Flow Calculator'!$B$8/12*D208</f>
        <v>-160.59187684112274</v>
      </c>
      <c r="F208" s="7">
        <f>'Cash Flow Calculator'!$D$8-E208</f>
        <v>2056.3334728364907</v>
      </c>
      <c r="G208" s="11">
        <f>F208/'Cash Flow Calculator'!$D$8</f>
        <v>1.0847119022868743</v>
      </c>
      <c r="I208" s="12">
        <f>'Cash Flow Calculator'!$B$5-D208</f>
        <v>360343.58875514055</v>
      </c>
      <c r="J208" s="11">
        <f>I208/'Cash Flow Calculator'!$B$5</f>
        <v>1.14394790080997</v>
      </c>
      <c r="K208" s="7">
        <f>((1+C208/12*'Cash Flow Calculator'!$B$35)*'Cash Flow Calculator'!$B$5)*J208</f>
        <v>544118.81902026222</v>
      </c>
      <c r="L208">
        <f>IF(C208='Cash Flow Calculator'!$B$41,'Cash Flow Calculator'!$B$38,0)</f>
        <v>0</v>
      </c>
      <c r="M208">
        <f>IF(C208='Cash Flow Calculator'!$B$47,'Cash Flow Calculator'!$B$44,0)</f>
        <v>0</v>
      </c>
    </row>
    <row r="209" spans="2:13">
      <c r="B209" s="3" t="s">
        <v>66</v>
      </c>
      <c r="C209" s="3">
        <v>205</v>
      </c>
      <c r="D209" s="7">
        <f t="shared" si="3"/>
        <v>-47399.922227977026</v>
      </c>
      <c r="E209" s="7">
        <f>'Cash Flow Calculator'!$B$8/12*D209</f>
        <v>-167.87472455741863</v>
      </c>
      <c r="F209" s="7">
        <f>'Cash Flow Calculator'!$D$8-E209</f>
        <v>2063.6163205527864</v>
      </c>
      <c r="G209" s="11">
        <f>F209/'Cash Flow Calculator'!$D$8</f>
        <v>1.0885535902741403</v>
      </c>
      <c r="I209" s="12">
        <f>'Cash Flow Calculator'!$B$5-D209</f>
        <v>362399.92222797702</v>
      </c>
      <c r="J209" s="11">
        <f>I209/'Cash Flow Calculator'!$B$5</f>
        <v>1.1504759435808793</v>
      </c>
      <c r="K209" s="7">
        <f>((1+C209/12*'Cash Flow Calculator'!$B$35)*'Cash Flow Calculator'!$B$5)*J209</f>
        <v>548129.88236981526</v>
      </c>
      <c r="L209">
        <f>IF(C209='Cash Flow Calculator'!$B$41,'Cash Flow Calculator'!$B$38,0)</f>
        <v>0</v>
      </c>
      <c r="M209">
        <f>IF(C209='Cash Flow Calculator'!$B$47,'Cash Flow Calculator'!$B$44,0)</f>
        <v>0</v>
      </c>
    </row>
    <row r="210" spans="2:13">
      <c r="C210" s="3">
        <v>206</v>
      </c>
      <c r="D210" s="7">
        <f t="shared" si="3"/>
        <v>-49463.53854852981</v>
      </c>
      <c r="E210" s="7">
        <f>'Cash Flow Calculator'!$B$8/12*D210</f>
        <v>-175.18336569270977</v>
      </c>
      <c r="F210" s="7">
        <f>'Cash Flow Calculator'!$D$8-E210</f>
        <v>2070.9249616880775</v>
      </c>
      <c r="G210" s="11">
        <f>F210/'Cash Flow Calculator'!$D$8</f>
        <v>1.0924088842396946</v>
      </c>
      <c r="I210" s="12">
        <f>'Cash Flow Calculator'!$B$5-D210</f>
        <v>364463.53854852979</v>
      </c>
      <c r="J210" s="11">
        <f>I210/'Cash Flow Calculator'!$B$5</f>
        <v>1.1570271065032691</v>
      </c>
      <c r="K210" s="7">
        <f>((1+C210/12*'Cash Flow Calculator'!$B$35)*'Cash Flow Calculator'!$B$5)*J210</f>
        <v>552162.2609010227</v>
      </c>
      <c r="L210">
        <f>IF(C210='Cash Flow Calculator'!$B$41,'Cash Flow Calculator'!$B$38,0)</f>
        <v>0</v>
      </c>
      <c r="M210">
        <f>IF(C210='Cash Flow Calculator'!$B$47,'Cash Flow Calculator'!$B$44,0)</f>
        <v>0</v>
      </c>
    </row>
    <row r="211" spans="2:13">
      <c r="C211" s="3">
        <v>207</v>
      </c>
      <c r="D211" s="7">
        <f t="shared" si="3"/>
        <v>-51534.463510217887</v>
      </c>
      <c r="E211" s="7">
        <f>'Cash Flow Calculator'!$B$8/12*D211</f>
        <v>-182.51789159868835</v>
      </c>
      <c r="F211" s="7">
        <f>'Cash Flow Calculator'!$D$8-E211</f>
        <v>2078.2594875940563</v>
      </c>
      <c r="G211" s="11">
        <f>F211/'Cash Flow Calculator'!$D$8</f>
        <v>1.0962778323713769</v>
      </c>
      <c r="I211" s="12">
        <f>'Cash Flow Calculator'!$B$5-D211</f>
        <v>366534.4635102179</v>
      </c>
      <c r="J211" s="11">
        <f>I211/'Cash Flow Calculator'!$B$5</f>
        <v>1.1636014714610092</v>
      </c>
      <c r="K211" s="7">
        <f>((1+C211/12*'Cash Flow Calculator'!$B$35)*'Cash Flow Calculator'!$B$5)*J211</f>
        <v>556216.04837675567</v>
      </c>
      <c r="L211">
        <f>IF(C211='Cash Flow Calculator'!$B$41,'Cash Flow Calculator'!$B$38,0)</f>
        <v>0</v>
      </c>
      <c r="M211">
        <f>IF(C211='Cash Flow Calculator'!$B$47,'Cash Flow Calculator'!$B$44,0)</f>
        <v>0</v>
      </c>
    </row>
    <row r="212" spans="2:13">
      <c r="C212" s="3">
        <v>208</v>
      </c>
      <c r="D212" s="7">
        <f t="shared" si="3"/>
        <v>-53612.722997811943</v>
      </c>
      <c r="E212" s="7">
        <f>'Cash Flow Calculator'!$B$8/12*D212</f>
        <v>-189.87839395058398</v>
      </c>
      <c r="F212" s="7">
        <f>'Cash Flow Calculator'!$D$8-E212</f>
        <v>2085.6199899459516</v>
      </c>
      <c r="G212" s="11">
        <f>F212/'Cash Flow Calculator'!$D$8</f>
        <v>1.1001604830276921</v>
      </c>
      <c r="I212" s="12">
        <f>'Cash Flow Calculator'!$B$5-D212</f>
        <v>368612.72299781197</v>
      </c>
      <c r="J212" s="11">
        <f>I212/'Cash Flow Calculator'!$B$5</f>
        <v>1.1701991206279745</v>
      </c>
      <c r="K212" s="7">
        <f>((1+C212/12*'Cash Flow Calculator'!$B$35)*'Cash Flow Calculator'!$B$5)*J212</f>
        <v>560291.33895667421</v>
      </c>
      <c r="L212">
        <f>IF(C212='Cash Flow Calculator'!$B$41,'Cash Flow Calculator'!$B$38,0)</f>
        <v>0</v>
      </c>
      <c r="M212">
        <f>IF(C212='Cash Flow Calculator'!$B$47,'Cash Flow Calculator'!$B$44,0)</f>
        <v>0</v>
      </c>
    </row>
    <row r="213" spans="2:13">
      <c r="C213" s="3">
        <v>209</v>
      </c>
      <c r="D213" s="7">
        <f t="shared" si="3"/>
        <v>-55698.342987757896</v>
      </c>
      <c r="E213" s="7">
        <f>'Cash Flow Calculator'!$B$8/12*D213</f>
        <v>-197.26496474830924</v>
      </c>
      <c r="F213" s="7">
        <f>'Cash Flow Calculator'!$D$8-E213</f>
        <v>2093.0065607436773</v>
      </c>
      <c r="G213" s="11">
        <f>F213/'Cash Flow Calculator'!$D$8</f>
        <v>1.1040568847384153</v>
      </c>
      <c r="I213" s="12">
        <f>'Cash Flow Calculator'!$B$5-D213</f>
        <v>370698.34298775787</v>
      </c>
      <c r="J213" s="11">
        <f>I213/'Cash Flow Calculator'!$B$5</f>
        <v>1.1768201364690727</v>
      </c>
      <c r="K213" s="7">
        <f>((1+C213/12*'Cash Flow Calculator'!$B$35)*'Cash Flow Calculator'!$B$5)*J213</f>
        <v>564388.22719886142</v>
      </c>
      <c r="L213">
        <f>IF(C213='Cash Flow Calculator'!$B$41,'Cash Flow Calculator'!$B$38,0)</f>
        <v>0</v>
      </c>
      <c r="M213">
        <f>IF(C213='Cash Flow Calculator'!$B$47,'Cash Flow Calculator'!$B$44,0)</f>
        <v>0</v>
      </c>
    </row>
    <row r="214" spans="2:13">
      <c r="C214" s="3">
        <v>210</v>
      </c>
      <c r="D214" s="7">
        <f t="shared" si="3"/>
        <v>-57791.349548501574</v>
      </c>
      <c r="E214" s="7">
        <f>'Cash Flow Calculator'!$B$8/12*D214</f>
        <v>-204.67769631760976</v>
      </c>
      <c r="F214" s="7">
        <f>'Cash Flow Calculator'!$D$8-E214</f>
        <v>2100.4192923129776</v>
      </c>
      <c r="G214" s="11">
        <f>F214/'Cash Flow Calculator'!$D$8</f>
        <v>1.1079670862051971</v>
      </c>
      <c r="I214" s="12">
        <f>'Cash Flow Calculator'!$B$5-D214</f>
        <v>372791.34954850154</v>
      </c>
      <c r="J214" s="11">
        <f>I214/'Cash Flow Calculator'!$B$5</f>
        <v>1.1834646017412747</v>
      </c>
      <c r="K214" s="7">
        <f>((1+C214/12*'Cash Flow Calculator'!$B$35)*'Cash Flow Calculator'!$B$5)*J214</f>
        <v>568506.80806146481</v>
      </c>
      <c r="L214">
        <f>IF(C214='Cash Flow Calculator'!$B$41,'Cash Flow Calculator'!$B$38,0)</f>
        <v>0</v>
      </c>
      <c r="M214">
        <f>IF(C214='Cash Flow Calculator'!$B$47,'Cash Flow Calculator'!$B$44,0)</f>
        <v>0</v>
      </c>
    </row>
    <row r="215" spans="2:13">
      <c r="C215" s="3">
        <v>211</v>
      </c>
      <c r="D215" s="7">
        <f t="shared" si="3"/>
        <v>-59891.768840814548</v>
      </c>
      <c r="E215" s="7">
        <f>'Cash Flow Calculator'!$B$8/12*D215</f>
        <v>-212.1166813112182</v>
      </c>
      <c r="F215" s="7">
        <f>'Cash Flow Calculator'!$D$8-E215</f>
        <v>2107.8582773065859</v>
      </c>
      <c r="G215" s="11">
        <f>F215/'Cash Flow Calculator'!$D$8</f>
        <v>1.1118911363021737</v>
      </c>
      <c r="I215" s="12">
        <f>'Cash Flow Calculator'!$B$5-D215</f>
        <v>374891.76884081453</v>
      </c>
      <c r="J215" s="11">
        <f>I215/'Cash Flow Calculator'!$B$5</f>
        <v>1.1901325994946492</v>
      </c>
      <c r="K215" s="7">
        <f>((1+C215/12*'Cash Flow Calculator'!$B$35)*'Cash Flow Calculator'!$B$5)*J215</f>
        <v>572647.17690434412</v>
      </c>
      <c r="L215">
        <f>IF(C215='Cash Flow Calculator'!$B$41,'Cash Flow Calculator'!$B$38,0)</f>
        <v>0</v>
      </c>
      <c r="M215">
        <f>IF(C215='Cash Flow Calculator'!$B$47,'Cash Flow Calculator'!$B$44,0)</f>
        <v>0</v>
      </c>
    </row>
    <row r="216" spans="2:13">
      <c r="C216" s="3">
        <v>212</v>
      </c>
      <c r="D216" s="7">
        <f t="shared" si="3"/>
        <v>-61999.627118121134</v>
      </c>
      <c r="E216" s="7">
        <f>'Cash Flow Calculator'!$B$8/12*D216</f>
        <v>-219.58201271001238</v>
      </c>
      <c r="F216" s="7">
        <f>'Cash Flow Calculator'!$D$8-E216</f>
        <v>2115.3236087053801</v>
      </c>
      <c r="G216" s="11">
        <f>F216/'Cash Flow Calculator'!$D$8</f>
        <v>1.1158290840765774</v>
      </c>
      <c r="I216" s="12">
        <f>'Cash Flow Calculator'!$B$5-D216</f>
        <v>376999.62711812113</v>
      </c>
      <c r="J216" s="11">
        <f>I216/'Cash Flow Calculator'!$B$5</f>
        <v>1.1968242130734004</v>
      </c>
      <c r="K216" s="7">
        <f>((1+C216/12*'Cash Flow Calculator'!$B$35)*'Cash Flow Calculator'!$B$5)*J216</f>
        <v>576809.42949072528</v>
      </c>
      <c r="L216">
        <f>IF(C216='Cash Flow Calculator'!$B$41,'Cash Flow Calculator'!$B$38,0)</f>
        <v>0</v>
      </c>
      <c r="M216">
        <f>IF(C216='Cash Flow Calculator'!$B$47,'Cash Flow Calculator'!$B$44,0)</f>
        <v>0</v>
      </c>
    </row>
    <row r="217" spans="2:13">
      <c r="C217" s="3">
        <v>213</v>
      </c>
      <c r="D217" s="7">
        <f t="shared" si="3"/>
        <v>-64114.950726826515</v>
      </c>
      <c r="E217" s="7">
        <f>'Cash Flow Calculator'!$B$8/12*D217</f>
        <v>-227.07378382417727</v>
      </c>
      <c r="F217" s="7">
        <f>'Cash Flow Calculator'!$D$8-E217</f>
        <v>2122.8153798195449</v>
      </c>
      <c r="G217" s="11">
        <f>F217/'Cash Flow Calculator'!$D$8</f>
        <v>1.1197809787493485</v>
      </c>
      <c r="I217" s="12">
        <f>'Cash Flow Calculator'!$B$5-D217</f>
        <v>379114.9507268265</v>
      </c>
      <c r="J217" s="11">
        <f>I217/'Cash Flow Calculator'!$B$5</f>
        <v>1.2035395261169095</v>
      </c>
      <c r="K217" s="7">
        <f>((1+C217/12*'Cash Flow Calculator'!$B$35)*'Cash Flow Calculator'!$B$5)*J217</f>
        <v>580993.66198886163</v>
      </c>
      <c r="L217">
        <f>IF(C217='Cash Flow Calculator'!$B$41,'Cash Flow Calculator'!$B$38,0)</f>
        <v>0</v>
      </c>
      <c r="M217">
        <f>IF(C217='Cash Flow Calculator'!$B$47,'Cash Flow Calculator'!$B$44,0)</f>
        <v>0</v>
      </c>
    </row>
    <row r="218" spans="2:13">
      <c r="C218" s="3">
        <v>214</v>
      </c>
      <c r="D218" s="7">
        <f t="shared" si="3"/>
        <v>-66237.766106646057</v>
      </c>
      <c r="E218" s="7">
        <f>'Cash Flow Calculator'!$B$8/12*D218</f>
        <v>-234.59208829437148</v>
      </c>
      <c r="F218" s="7">
        <f>'Cash Flow Calculator'!$D$8-E218</f>
        <v>2130.3336842897393</v>
      </c>
      <c r="G218" s="11">
        <f>F218/'Cash Flow Calculator'!$D$8</f>
        <v>1.1237468697157524</v>
      </c>
      <c r="I218" s="12">
        <f>'Cash Flow Calculator'!$B$5-D218</f>
        <v>381237.76610664604</v>
      </c>
      <c r="J218" s="11">
        <f>I218/'Cash Flow Calculator'!$B$5</f>
        <v>1.2102786225607811</v>
      </c>
      <c r="K218" s="7">
        <f>((1+C218/12*'Cash Flow Calculator'!$B$35)*'Cash Flow Calculator'!$B$5)*J218</f>
        <v>585199.97097370168</v>
      </c>
      <c r="L218">
        <f>IF(C218='Cash Flow Calculator'!$B$41,'Cash Flow Calculator'!$B$38,0)</f>
        <v>0</v>
      </c>
      <c r="M218">
        <f>IF(C218='Cash Flow Calculator'!$B$47,'Cash Flow Calculator'!$B$44,0)</f>
        <v>0</v>
      </c>
    </row>
    <row r="219" spans="2:13">
      <c r="C219" s="3">
        <v>215</v>
      </c>
      <c r="D219" s="7">
        <f t="shared" si="3"/>
        <v>-68368.099790935798</v>
      </c>
      <c r="E219" s="7">
        <f>'Cash Flow Calculator'!$B$8/12*D219</f>
        <v>-242.13702009289764</v>
      </c>
      <c r="F219" s="7">
        <f>'Cash Flow Calculator'!$D$8-E219</f>
        <v>2137.8786160882655</v>
      </c>
      <c r="G219" s="11">
        <f>F219/'Cash Flow Calculator'!$D$8</f>
        <v>1.1277268065459958</v>
      </c>
      <c r="I219" s="12">
        <f>'Cash Flow Calculator'!$B$5-D219</f>
        <v>383368.09979093581</v>
      </c>
      <c r="J219" s="11">
        <f>I219/'Cash Flow Calculator'!$B$5</f>
        <v>1.2170415866378914</v>
      </c>
      <c r="K219" s="7">
        <f>((1+C219/12*'Cash Flow Calculator'!$B$35)*'Cash Flow Calculator'!$B$5)*J219</f>
        <v>589428.45342856378</v>
      </c>
      <c r="L219">
        <f>IF(C219='Cash Flow Calculator'!$B$41,'Cash Flow Calculator'!$B$38,0)</f>
        <v>0</v>
      </c>
      <c r="M219">
        <f>IF(C219='Cash Flow Calculator'!$B$47,'Cash Flow Calculator'!$B$44,0)</f>
        <v>0</v>
      </c>
    </row>
    <row r="220" spans="2:13">
      <c r="C220" s="3">
        <v>216</v>
      </c>
      <c r="D220" s="7">
        <f t="shared" si="3"/>
        <v>-70505.978407024057</v>
      </c>
      <c r="E220" s="7">
        <f>'Cash Flow Calculator'!$B$8/12*D220</f>
        <v>-249.70867352487687</v>
      </c>
      <c r="F220" s="7">
        <f>'Cash Flow Calculator'!$D$8-E220</f>
        <v>2145.4502695202445</v>
      </c>
      <c r="G220" s="11">
        <f>F220/'Cash Flow Calculator'!$D$8</f>
        <v>1.1317208389858462</v>
      </c>
      <c r="I220" s="12">
        <f>'Cash Flow Calculator'!$B$5-D220</f>
        <v>385505.97840702406</v>
      </c>
      <c r="J220" s="11">
        <f>I220/'Cash Flow Calculator'!$B$5</f>
        <v>1.2238285028794416</v>
      </c>
      <c r="K220" s="7">
        <f>((1+C220/12*'Cash Flow Calculator'!$B$35)*'Cash Flow Calculator'!$B$5)*J220</f>
        <v>593679.2067468171</v>
      </c>
      <c r="L220">
        <f>IF(C220='Cash Flow Calculator'!$B$41,'Cash Flow Calculator'!$B$38,0)</f>
        <v>0</v>
      </c>
      <c r="M220">
        <f>IF(C220='Cash Flow Calculator'!$B$47,'Cash Flow Calculator'!$B$44,0)</f>
        <v>0</v>
      </c>
    </row>
    <row r="221" spans="2:13">
      <c r="B221" s="3" t="s">
        <v>67</v>
      </c>
      <c r="C221" s="3">
        <v>217</v>
      </c>
      <c r="D221" s="7">
        <f t="shared" si="3"/>
        <v>-72651.428676544296</v>
      </c>
      <c r="E221" s="7">
        <f>'Cash Flow Calculator'!$B$8/12*D221</f>
        <v>-257.30714322942771</v>
      </c>
      <c r="F221" s="7">
        <f>'Cash Flow Calculator'!$D$8-E221</f>
        <v>2153.0487392247956</v>
      </c>
      <c r="G221" s="11">
        <f>F221/'Cash Flow Calculator'!$D$8</f>
        <v>1.1357290169572545</v>
      </c>
      <c r="I221" s="12">
        <f>'Cash Flow Calculator'!$B$5-D221</f>
        <v>387651.42867654428</v>
      </c>
      <c r="J221" s="11">
        <f>I221/'Cash Flow Calculator'!$B$5</f>
        <v>1.2306394561160137</v>
      </c>
      <c r="K221" s="7">
        <f>((1+C221/12*'Cash Flow Calculator'!$B$35)*'Cash Flow Calculator'!$B$5)*J221</f>
        <v>597952.32873356959</v>
      </c>
      <c r="L221">
        <f>IF(C221='Cash Flow Calculator'!$B$41,'Cash Flow Calculator'!$B$38,0)</f>
        <v>0</v>
      </c>
      <c r="M221">
        <f>IF(C221='Cash Flow Calculator'!$B$47,'Cash Flow Calculator'!$B$44,0)</f>
        <v>0</v>
      </c>
    </row>
    <row r="222" spans="2:13">
      <c r="C222" s="3">
        <v>218</v>
      </c>
      <c r="D222" s="7">
        <f t="shared" si="3"/>
        <v>-74804.477415769084</v>
      </c>
      <c r="E222" s="7">
        <f>'Cash Flow Calculator'!$B$8/12*D222</f>
        <v>-264.93252418084887</v>
      </c>
      <c r="F222" s="7">
        <f>'Cash Flow Calculator'!$D$8-E222</f>
        <v>2160.6741201762165</v>
      </c>
      <c r="G222" s="11">
        <f>F222/'Cash Flow Calculator'!$D$8</f>
        <v>1.139751390558978</v>
      </c>
      <c r="I222" s="12">
        <f>'Cash Flow Calculator'!$B$5-D222</f>
        <v>389804.47741576907</v>
      </c>
      <c r="J222" s="11">
        <f>I222/'Cash Flow Calculator'!$B$5</f>
        <v>1.237474531478632</v>
      </c>
      <c r="K222" s="7">
        <f>((1+C222/12*'Cash Flow Calculator'!$B$35)*'Cash Flow Calculator'!$B$5)*J222</f>
        <v>602247.9176073632</v>
      </c>
      <c r="L222">
        <f>IF(C222='Cash Flow Calculator'!$B$41,'Cash Flow Calculator'!$B$38,0)</f>
        <v>0</v>
      </c>
      <c r="M222">
        <f>IF(C222='Cash Flow Calculator'!$B$47,'Cash Flow Calculator'!$B$44,0)</f>
        <v>0</v>
      </c>
    </row>
    <row r="223" spans="2:13">
      <c r="C223" s="3">
        <v>219</v>
      </c>
      <c r="D223" s="7">
        <f t="shared" si="3"/>
        <v>-76965.151535945304</v>
      </c>
      <c r="E223" s="7">
        <f>'Cash Flow Calculator'!$B$8/12*D223</f>
        <v>-272.58491168980629</v>
      </c>
      <c r="F223" s="7">
        <f>'Cash Flow Calculator'!$D$8-E223</f>
        <v>2168.326507685174</v>
      </c>
      <c r="G223" s="11">
        <f>F223/'Cash Flow Calculator'!$D$8</f>
        <v>1.1437880100672075</v>
      </c>
      <c r="I223" s="12">
        <f>'Cash Flow Calculator'!$B$5-D223</f>
        <v>391965.1515359453</v>
      </c>
      <c r="J223" s="11">
        <f>I223/'Cash Flow Calculator'!$B$5</f>
        <v>1.2443338143998264</v>
      </c>
      <c r="K223" s="7">
        <f>((1+C223/12*'Cash Flow Calculator'!$B$35)*'Cash Flow Calculator'!$B$5)*J223</f>
        <v>606566.07200187526</v>
      </c>
      <c r="L223">
        <f>IF(C223='Cash Flow Calculator'!$B$41,'Cash Flow Calculator'!$B$38,0)</f>
        <v>0</v>
      </c>
      <c r="M223">
        <f>IF(C223='Cash Flow Calculator'!$B$47,'Cash Flow Calculator'!$B$44,0)</f>
        <v>0</v>
      </c>
    </row>
    <row r="224" spans="2:13">
      <c r="C224" s="3">
        <v>220</v>
      </c>
      <c r="D224" s="7">
        <f t="shared" si="3"/>
        <v>-79133.478043630472</v>
      </c>
      <c r="E224" s="7">
        <f>'Cash Flow Calculator'!$B$8/12*D224</f>
        <v>-280.26440140452462</v>
      </c>
      <c r="F224" s="7">
        <f>'Cash Flow Calculator'!$D$8-E224</f>
        <v>2176.0059973998923</v>
      </c>
      <c r="G224" s="11">
        <f>F224/'Cash Flow Calculator'!$D$8</f>
        <v>1.1478389259361956</v>
      </c>
      <c r="I224" s="12">
        <f>'Cash Flow Calculator'!$B$5-D224</f>
        <v>394133.47804363049</v>
      </c>
      <c r="J224" s="11">
        <f>I224/'Cash Flow Calculator'!$B$5</f>
        <v>1.2512173906146999</v>
      </c>
      <c r="K224" s="7">
        <f>((1+C224/12*'Cash Flow Calculator'!$B$35)*'Cash Flow Calculator'!$B$5)*J224</f>
        <v>610906.89096762717</v>
      </c>
      <c r="L224">
        <f>IF(C224='Cash Flow Calculator'!$B$41,'Cash Flow Calculator'!$B$38,0)</f>
        <v>0</v>
      </c>
      <c r="M224">
        <f>IF(C224='Cash Flow Calculator'!$B$47,'Cash Flow Calculator'!$B$44,0)</f>
        <v>0</v>
      </c>
    </row>
    <row r="225" spans="2:13">
      <c r="C225" s="3">
        <v>221</v>
      </c>
      <c r="D225" s="7">
        <f t="shared" si="3"/>
        <v>-81309.484041030359</v>
      </c>
      <c r="E225" s="7">
        <f>'Cash Flow Calculator'!$B$8/12*D225</f>
        <v>-287.97108931198255</v>
      </c>
      <c r="F225" s="7">
        <f>'Cash Flow Calculator'!$D$8-E225</f>
        <v>2183.7126853073505</v>
      </c>
      <c r="G225" s="11">
        <f>F225/'Cash Flow Calculator'!$D$8</f>
        <v>1.1519041887988866</v>
      </c>
      <c r="I225" s="12">
        <f>'Cash Flow Calculator'!$B$5-D225</f>
        <v>396309.48404103034</v>
      </c>
      <c r="J225" s="11">
        <f>I225/'Cash Flow Calculator'!$B$5</f>
        <v>1.258125346162001</v>
      </c>
      <c r="K225" s="7">
        <f>((1+C225/12*'Cash Flow Calculator'!$B$35)*'Cash Flow Calculator'!$B$5)*J225</f>
        <v>615270.47397369961</v>
      </c>
      <c r="L225">
        <f>IF(C225='Cash Flow Calculator'!$B$41,'Cash Flow Calculator'!$B$38,0)</f>
        <v>0</v>
      </c>
      <c r="M225">
        <f>IF(C225='Cash Flow Calculator'!$B$47,'Cash Flow Calculator'!$B$44,0)</f>
        <v>0</v>
      </c>
    </row>
    <row r="226" spans="2:13">
      <c r="C226" s="3">
        <v>222</v>
      </c>
      <c r="D226" s="7">
        <f t="shared" si="3"/>
        <v>-83493.196726337716</v>
      </c>
      <c r="E226" s="7">
        <f>'Cash Flow Calculator'!$B$8/12*D226</f>
        <v>-295.70507173911278</v>
      </c>
      <c r="F226" s="7">
        <f>'Cash Flow Calculator'!$D$8-E226</f>
        <v>2191.4466677344808</v>
      </c>
      <c r="G226" s="11">
        <f>F226/'Cash Flow Calculator'!$D$8</f>
        <v>1.1559838494675492</v>
      </c>
      <c r="I226" s="12">
        <f>'Cash Flow Calculator'!$B$5-D226</f>
        <v>398493.19672633772</v>
      </c>
      <c r="J226" s="11">
        <f>I226/'Cash Flow Calculator'!$B$5</f>
        <v>1.265057767385199</v>
      </c>
      <c r="K226" s="7">
        <f>((1+C226/12*'Cash Flow Calculator'!$B$35)*'Cash Flow Calculator'!$B$5)*J226</f>
        <v>619656.92090945516</v>
      </c>
      <c r="L226">
        <f>IF(C226='Cash Flow Calculator'!$B$41,'Cash Flow Calculator'!$B$38,0)</f>
        <v>0</v>
      </c>
      <c r="M226">
        <f>IF(C226='Cash Flow Calculator'!$B$47,'Cash Flow Calculator'!$B$44,0)</f>
        <v>0</v>
      </c>
    </row>
    <row r="227" spans="2:13">
      <c r="C227" s="3">
        <v>223</v>
      </c>
      <c r="D227" s="7">
        <f t="shared" si="3"/>
        <v>-85684.643394072191</v>
      </c>
      <c r="E227" s="7">
        <f>'Cash Flow Calculator'!$B$8/12*D227</f>
        <v>-303.46644535400571</v>
      </c>
      <c r="F227" s="7">
        <f>'Cash Flow Calculator'!$D$8-E227</f>
        <v>2199.2080413493736</v>
      </c>
      <c r="G227" s="11">
        <f>F227/'Cash Flow Calculator'!$D$8</f>
        <v>1.1600779589344135</v>
      </c>
      <c r="I227" s="12">
        <f>'Cash Flow Calculator'!$B$5-D227</f>
        <v>400684.64339407219</v>
      </c>
      <c r="J227" s="11">
        <f>I227/'Cash Flow Calculator'!$B$5</f>
        <v>1.2720147409335625</v>
      </c>
      <c r="K227" s="7">
        <f>((1+C227/12*'Cash Flow Calculator'!$B$35)*'Cash Flow Calculator'!$B$5)*J227</f>
        <v>624066.33208626753</v>
      </c>
      <c r="L227">
        <f>IF(C227='Cash Flow Calculator'!$B$41,'Cash Flow Calculator'!$B$38,0)</f>
        <v>0</v>
      </c>
      <c r="M227">
        <f>IF(C227='Cash Flow Calculator'!$B$47,'Cash Flow Calculator'!$B$44,0)</f>
        <v>0</v>
      </c>
    </row>
    <row r="228" spans="2:13">
      <c r="C228" s="3">
        <v>224</v>
      </c>
      <c r="D228" s="7">
        <f t="shared" si="3"/>
        <v>-87883.851435421559</v>
      </c>
      <c r="E228" s="7">
        <f>'Cash Flow Calculator'!$B$8/12*D228</f>
        <v>-311.25530716711802</v>
      </c>
      <c r="F228" s="7">
        <f>'Cash Flow Calculator'!$D$8-E228</f>
        <v>2206.996903162486</v>
      </c>
      <c r="G228" s="11">
        <f>F228/'Cash Flow Calculator'!$D$8</f>
        <v>1.1641865683723061</v>
      </c>
      <c r="I228" s="12">
        <f>'Cash Flow Calculator'!$B$5-D228</f>
        <v>402883.85143542156</v>
      </c>
      <c r="J228" s="11">
        <f>I228/'Cash Flow Calculator'!$B$5</f>
        <v>1.2789963537632429</v>
      </c>
      <c r="K228" s="7">
        <f>((1+C228/12*'Cash Flow Calculator'!$B$35)*'Cash Flow Calculator'!$B$5)*J228</f>
        <v>628498.80823925755</v>
      </c>
      <c r="L228">
        <f>IF(C228='Cash Flow Calculator'!$B$41,'Cash Flow Calculator'!$B$38,0)</f>
        <v>0</v>
      </c>
      <c r="M228">
        <f>IF(C228='Cash Flow Calculator'!$B$47,'Cash Flow Calculator'!$B$44,0)</f>
        <v>0</v>
      </c>
    </row>
    <row r="229" spans="2:13">
      <c r="C229" s="3">
        <v>225</v>
      </c>
      <c r="D229" s="7">
        <f t="shared" si="3"/>
        <v>-90090.848338584037</v>
      </c>
      <c r="E229" s="7">
        <f>'Cash Flow Calculator'!$B$8/12*D229</f>
        <v>-319.07175453248516</v>
      </c>
      <c r="F229" s="7">
        <f>'Cash Flow Calculator'!$D$8-E229</f>
        <v>2214.8133505278529</v>
      </c>
      <c r="G229" s="11">
        <f>F229/'Cash Flow Calculator'!$D$8</f>
        <v>1.1683097291352913</v>
      </c>
      <c r="I229" s="12">
        <f>'Cash Flow Calculator'!$B$5-D229</f>
        <v>405090.84833858407</v>
      </c>
      <c r="J229" s="11">
        <f>I229/'Cash Flow Calculator'!$B$5</f>
        <v>1.2860026931383621</v>
      </c>
      <c r="K229" s="7">
        <f>((1+C229/12*'Cash Flow Calculator'!$B$35)*'Cash Flow Calculator'!$B$5)*J229</f>
        <v>632954.45052903763</v>
      </c>
      <c r="L229">
        <f>IF(C229='Cash Flow Calculator'!$B$41,'Cash Flow Calculator'!$B$38,0)</f>
        <v>0</v>
      </c>
      <c r="M229">
        <f>IF(C229='Cash Flow Calculator'!$B$47,'Cash Flow Calculator'!$B$44,0)</f>
        <v>0</v>
      </c>
    </row>
    <row r="230" spans="2:13">
      <c r="C230" s="3">
        <v>226</v>
      </c>
      <c r="D230" s="7">
        <f t="shared" si="3"/>
        <v>-92305.66168911189</v>
      </c>
      <c r="E230" s="7">
        <f>'Cash Flow Calculator'!$B$8/12*D230</f>
        <v>-326.91588514893795</v>
      </c>
      <c r="F230" s="7">
        <f>'Cash Flow Calculator'!$D$8-E230</f>
        <v>2222.6574811443056</v>
      </c>
      <c r="G230" s="11">
        <f>F230/'Cash Flow Calculator'!$D$8</f>
        <v>1.172447492759312</v>
      </c>
      <c r="I230" s="12">
        <f>'Cash Flow Calculator'!$B$5-D230</f>
        <v>407305.6616891119</v>
      </c>
      <c r="J230" s="11">
        <f>I230/'Cash Flow Calculator'!$B$5</f>
        <v>1.2930338466321012</v>
      </c>
      <c r="K230" s="7">
        <f>((1+C230/12*'Cash Flow Calculator'!$B$35)*'Cash Flow Calculator'!$B$5)*J230</f>
        <v>637433.36054346012</v>
      </c>
      <c r="L230">
        <f>IF(C230='Cash Flow Calculator'!$B$41,'Cash Flow Calculator'!$B$38,0)</f>
        <v>0</v>
      </c>
      <c r="M230">
        <f>IF(C230='Cash Flow Calculator'!$B$47,'Cash Flow Calculator'!$B$44,0)</f>
        <v>0</v>
      </c>
    </row>
    <row r="231" spans="2:13">
      <c r="C231" s="3">
        <v>227</v>
      </c>
      <c r="D231" s="7">
        <f t="shared" si="3"/>
        <v>-94528.319170256189</v>
      </c>
      <c r="E231" s="7">
        <f>'Cash Flow Calculator'!$B$8/12*D231</f>
        <v>-334.787797061324</v>
      </c>
      <c r="F231" s="7">
        <f>'Cash Flow Calculator'!$D$8-E231</f>
        <v>2230.5293930566918</v>
      </c>
      <c r="G231" s="11">
        <f>F231/'Cash Flow Calculator'!$D$8</f>
        <v>1.1765999109628347</v>
      </c>
      <c r="I231" s="12">
        <f>'Cash Flow Calculator'!$B$5-D231</f>
        <v>409528.3191702562</v>
      </c>
      <c r="J231" s="11">
        <f>I231/'Cash Flow Calculator'!$B$5</f>
        <v>1.3000899021277974</v>
      </c>
      <c r="K231" s="7">
        <f>((1+C231/12*'Cash Flow Calculator'!$B$35)*'Cash Flow Calculator'!$B$5)*J231</f>
        <v>641935.64029937645</v>
      </c>
      <c r="L231">
        <f>IF(C231='Cash Flow Calculator'!$B$41,'Cash Flow Calculator'!$B$38,0)</f>
        <v>0</v>
      </c>
      <c r="M231">
        <f>IF(C231='Cash Flow Calculator'!$B$47,'Cash Flow Calculator'!$B$44,0)</f>
        <v>0</v>
      </c>
    </row>
    <row r="232" spans="2:13">
      <c r="C232" s="3">
        <v>228</v>
      </c>
      <c r="D232" s="7">
        <f t="shared" si="3"/>
        <v>-96758.848563312888</v>
      </c>
      <c r="E232" s="7">
        <f>'Cash Flow Calculator'!$B$8/12*D232</f>
        <v>-342.68758866173317</v>
      </c>
      <c r="F232" s="7">
        <f>'Cash Flow Calculator'!$D$8-E232</f>
        <v>2238.4291846571009</v>
      </c>
      <c r="G232" s="11">
        <f>F232/'Cash Flow Calculator'!$D$8</f>
        <v>1.1807670356474946</v>
      </c>
      <c r="I232" s="12">
        <f>'Cash Flow Calculator'!$B$5-D232</f>
        <v>411758.8485633129</v>
      </c>
      <c r="J232" s="11">
        <f>I232/'Cash Flow Calculator'!$B$5</f>
        <v>1.3071709478200411</v>
      </c>
      <c r="K232" s="7">
        <f>((1+C232/12*'Cash Flow Calculator'!$B$35)*'Cash Flow Calculator'!$B$5)*J232</f>
        <v>646461.39224440127</v>
      </c>
      <c r="L232">
        <f>IF(C232='Cash Flow Calculator'!$B$41,'Cash Flow Calculator'!$B$38,0)</f>
        <v>0</v>
      </c>
      <c r="M232">
        <f>IF(C232='Cash Flow Calculator'!$B$47,'Cash Flow Calculator'!$B$44,0)</f>
        <v>0</v>
      </c>
    </row>
    <row r="233" spans="2:13">
      <c r="B233" s="3" t="s">
        <v>68</v>
      </c>
      <c r="C233" s="3">
        <v>229</v>
      </c>
      <c r="D233" s="7">
        <f t="shared" si="3"/>
        <v>-98997.277747969987</v>
      </c>
      <c r="E233" s="7">
        <f>'Cash Flow Calculator'!$B$8/12*D233</f>
        <v>-350.61535869072708</v>
      </c>
      <c r="F233" s="7">
        <f>'Cash Flow Calculator'!$D$8-E233</f>
        <v>2246.3569546860949</v>
      </c>
      <c r="G233" s="11">
        <f>F233/'Cash Flow Calculator'!$D$8</f>
        <v>1.1849489188987463</v>
      </c>
      <c r="I233" s="12">
        <f>'Cash Flow Calculator'!$B$5-D233</f>
        <v>413997.27774796996</v>
      </c>
      <c r="J233" s="11">
        <f>I233/'Cash Flow Calculator'!$B$5</f>
        <v>1.3142770722157777</v>
      </c>
      <c r="K233" s="7">
        <f>((1+C233/12*'Cash Flow Calculator'!$B$35)*'Cash Flow Calculator'!$B$5)*J233</f>
        <v>651010.71925868269</v>
      </c>
      <c r="L233">
        <f>IF(C233='Cash Flow Calculator'!$B$41,'Cash Flow Calculator'!$B$38,0)</f>
        <v>0</v>
      </c>
      <c r="M233">
        <f>IF(C233='Cash Flow Calculator'!$B$47,'Cash Flow Calculator'!$B$44,0)</f>
        <v>0</v>
      </c>
    </row>
    <row r="234" spans="2:13">
      <c r="C234" s="3">
        <v>230</v>
      </c>
      <c r="D234" s="7">
        <f t="shared" si="3"/>
        <v>-101243.63470265608</v>
      </c>
      <c r="E234" s="7">
        <f>'Cash Flow Calculator'!$B$8/12*D234</f>
        <v>-358.57120623857367</v>
      </c>
      <c r="F234" s="7">
        <f>'Cash Flow Calculator'!$D$8-E234</f>
        <v>2254.3128022339415</v>
      </c>
      <c r="G234" s="11">
        <f>F234/'Cash Flow Calculator'!$D$8</f>
        <v>1.1891456129865128</v>
      </c>
      <c r="I234" s="12">
        <f>'Cash Flow Calculator'!$B$5-D234</f>
        <v>416243.63470265607</v>
      </c>
      <c r="J234" s="11">
        <f>I234/'Cash Flow Calculator'!$B$5</f>
        <v>1.3214083641354162</v>
      </c>
      <c r="K234" s="7">
        <f>((1+C234/12*'Cash Flow Calculator'!$B$35)*'Cash Flow Calculator'!$B$5)*J234</f>
        <v>655583.72465668339</v>
      </c>
      <c r="L234">
        <f>IF(C234='Cash Flow Calculator'!$B$41,'Cash Flow Calculator'!$B$38,0)</f>
        <v>0</v>
      </c>
      <c r="M234">
        <f>IF(C234='Cash Flow Calculator'!$B$47,'Cash Flow Calculator'!$B$44,0)</f>
        <v>0</v>
      </c>
    </row>
    <row r="235" spans="2:13">
      <c r="C235" s="3">
        <v>231</v>
      </c>
      <c r="D235" s="7">
        <f t="shared" si="3"/>
        <v>-103497.94750489002</v>
      </c>
      <c r="E235" s="7">
        <f>'Cash Flow Calculator'!$B$8/12*D235</f>
        <v>-366.55523074648551</v>
      </c>
      <c r="F235" s="7">
        <f>'Cash Flow Calculator'!$D$8-E235</f>
        <v>2262.2968267418532</v>
      </c>
      <c r="G235" s="11">
        <f>F235/'Cash Flow Calculator'!$D$8</f>
        <v>1.1933571703658399</v>
      </c>
      <c r="I235" s="12">
        <f>'Cash Flow Calculator'!$B$5-D235</f>
        <v>418497.94750489003</v>
      </c>
      <c r="J235" s="11">
        <f>I235/'Cash Flow Calculator'!$B$5</f>
        <v>1.3285649127139365</v>
      </c>
      <c r="K235" s="7">
        <f>((1+C235/12*'Cash Flow Calculator'!$B$35)*'Cash Flow Calculator'!$B$5)*J235</f>
        <v>660180.51218896406</v>
      </c>
      <c r="L235">
        <f>IF(C235='Cash Flow Calculator'!$B$41,'Cash Flow Calculator'!$B$38,0)</f>
        <v>0</v>
      </c>
      <c r="M235">
        <f>IF(C235='Cash Flow Calculator'!$B$47,'Cash Flow Calculator'!$B$44,0)</f>
        <v>0</v>
      </c>
    </row>
    <row r="236" spans="2:13">
      <c r="C236" s="3">
        <v>232</v>
      </c>
      <c r="D236" s="7">
        <f t="shared" si="3"/>
        <v>-105760.24433163187</v>
      </c>
      <c r="E236" s="7">
        <f>'Cash Flow Calculator'!$B$8/12*D236</f>
        <v>-374.56753200786289</v>
      </c>
      <c r="F236" s="7">
        <f>'Cash Flow Calculator'!$D$8-E236</f>
        <v>2270.3091280032309</v>
      </c>
      <c r="G236" s="11">
        <f>F236/'Cash Flow Calculator'!$D$8</f>
        <v>1.1975836436775522</v>
      </c>
      <c r="I236" s="12">
        <f>'Cash Flow Calculator'!$B$5-D236</f>
        <v>420760.24433163187</v>
      </c>
      <c r="J236" s="11">
        <f>I236/'Cash Flow Calculator'!$B$5</f>
        <v>1.335746807402006</v>
      </c>
      <c r="K236" s="7">
        <f>((1+C236/12*'Cash Flow Calculator'!$B$35)*'Cash Flow Calculator'!$B$5)*J236</f>
        <v>664801.18604397844</v>
      </c>
      <c r="L236">
        <f>IF(C236='Cash Flow Calculator'!$B$41,'Cash Flow Calculator'!$B$38,0)</f>
        <v>0</v>
      </c>
      <c r="M236">
        <f>IF(C236='Cash Flow Calculator'!$B$47,'Cash Flow Calculator'!$B$44,0)</f>
        <v>0</v>
      </c>
    </row>
    <row r="237" spans="2:13">
      <c r="C237" s="3">
        <v>233</v>
      </c>
      <c r="D237" s="7">
        <f t="shared" si="3"/>
        <v>-108030.55345963509</v>
      </c>
      <c r="E237" s="7">
        <f>'Cash Flow Calculator'!$B$8/12*D237</f>
        <v>-382.608210169541</v>
      </c>
      <c r="F237" s="7">
        <f>'Cash Flow Calculator'!$D$8-E237</f>
        <v>2278.3498061649088</v>
      </c>
      <c r="G237" s="11">
        <f>F237/'Cash Flow Calculator'!$D$8</f>
        <v>1.2018250857489103</v>
      </c>
      <c r="I237" s="12">
        <f>'Cash Flow Calculator'!$B$5-D237</f>
        <v>423030.55345963512</v>
      </c>
      <c r="J237" s="11">
        <f>I237/'Cash Flow Calculator'!$B$5</f>
        <v>1.3429541379670957</v>
      </c>
      <c r="K237" s="7">
        <f>((1+C237/12*'Cash Flow Calculator'!$B$35)*'Cash Flow Calculator'!$B$5)*J237</f>
        <v>669445.85084987269</v>
      </c>
      <c r="L237">
        <f>IF(C237='Cash Flow Calculator'!$B$41,'Cash Flow Calculator'!$B$38,0)</f>
        <v>0</v>
      </c>
      <c r="M237">
        <f>IF(C237='Cash Flow Calculator'!$B$47,'Cash Flow Calculator'!$B$44,0)</f>
        <v>0</v>
      </c>
    </row>
    <row r="238" spans="2:13">
      <c r="C238" s="3">
        <v>234</v>
      </c>
      <c r="D238" s="7">
        <f t="shared" si="3"/>
        <v>-110308.90326580001</v>
      </c>
      <c r="E238" s="7">
        <f>'Cash Flow Calculator'!$B$8/12*D238</f>
        <v>-390.67736573304171</v>
      </c>
      <c r="F238" s="7">
        <f>'Cash Flow Calculator'!$D$8-E238</f>
        <v>2286.4189617284096</v>
      </c>
      <c r="G238" s="11">
        <f>F238/'Cash Flow Calculator'!$D$8</f>
        <v>1.2060815495942709</v>
      </c>
      <c r="I238" s="12">
        <f>'Cash Flow Calculator'!$B$5-D238</f>
        <v>425308.90326579998</v>
      </c>
      <c r="J238" s="11">
        <f>I238/'Cash Flow Calculator'!$B$5</f>
        <v>1.350186994494603</v>
      </c>
      <c r="K238" s="7">
        <f>((1+C238/12*'Cash Flow Calculator'!$B$35)*'Cash Flow Calculator'!$B$5)*J238</f>
        <v>674114.61167629296</v>
      </c>
      <c r="L238">
        <f>IF(C238='Cash Flow Calculator'!$B$41,'Cash Flow Calculator'!$B$38,0)</f>
        <v>0</v>
      </c>
      <c r="M238">
        <f>IF(C238='Cash Flow Calculator'!$B$47,'Cash Flow Calculator'!$B$44,0)</f>
        <v>0</v>
      </c>
    </row>
    <row r="239" spans="2:13">
      <c r="C239" s="3">
        <v>235</v>
      </c>
      <c r="D239" s="7">
        <f t="shared" si="3"/>
        <v>-112595.32222752842</v>
      </c>
      <c r="E239" s="7">
        <f>'Cash Flow Calculator'!$B$8/12*D239</f>
        <v>-398.77509955582985</v>
      </c>
      <c r="F239" s="7">
        <f>'Cash Flow Calculator'!$D$8-E239</f>
        <v>2294.5166955511977</v>
      </c>
      <c r="G239" s="11">
        <f>F239/'Cash Flow Calculator'!$D$8</f>
        <v>1.2103530884157507</v>
      </c>
      <c r="I239" s="12">
        <f>'Cash Flow Calculator'!$B$5-D239</f>
        <v>427595.32222752844</v>
      </c>
      <c r="J239" s="11">
        <f>I239/'Cash Flow Calculator'!$B$5</f>
        <v>1.3574454673889791</v>
      </c>
      <c r="K239" s="7">
        <f>((1+C239/12*'Cash Flow Calculator'!$B$35)*'Cash Flow Calculator'!$B$5)*J239</f>
        <v>678807.57403620135</v>
      </c>
      <c r="L239">
        <f>IF(C239='Cash Flow Calculator'!$B$41,'Cash Flow Calculator'!$B$38,0)</f>
        <v>0</v>
      </c>
      <c r="M239">
        <f>IF(C239='Cash Flow Calculator'!$B$47,'Cash Flow Calculator'!$B$44,0)</f>
        <v>0</v>
      </c>
    </row>
    <row r="240" spans="2:13">
      <c r="C240" s="3">
        <v>236</v>
      </c>
      <c r="D240" s="7">
        <f t="shared" si="3"/>
        <v>-114889.83892307962</v>
      </c>
      <c r="E240" s="7">
        <f>'Cash Flow Calculator'!$B$8/12*D240</f>
        <v>-406.90151285257366</v>
      </c>
      <c r="F240" s="7">
        <f>'Cash Flow Calculator'!$D$8-E240</f>
        <v>2302.6431088479412</v>
      </c>
      <c r="G240" s="11">
        <f>F240/'Cash Flow Calculator'!$D$8</f>
        <v>1.2146397556038897</v>
      </c>
      <c r="I240" s="12">
        <f>'Cash Flow Calculator'!$B$5-D240</f>
        <v>429889.8389230796</v>
      </c>
      <c r="J240" s="11">
        <f>I240/'Cash Flow Calculator'!$B$5</f>
        <v>1.3647296473748558</v>
      </c>
      <c r="K240" s="7">
        <f>((1+C240/12*'Cash Flow Calculator'!$B$35)*'Cash Flow Calculator'!$B$5)*J240</f>
        <v>683524.84388769639</v>
      </c>
      <c r="L240">
        <f>IF(C240='Cash Flow Calculator'!$B$41,'Cash Flow Calculator'!$B$38,0)</f>
        <v>0</v>
      </c>
      <c r="M240">
        <f>IF(C240='Cash Flow Calculator'!$B$47,'Cash Flow Calculator'!$B$44,0)</f>
        <v>0</v>
      </c>
    </row>
    <row r="241" spans="2:13">
      <c r="C241" s="3">
        <v>237</v>
      </c>
      <c r="D241" s="7">
        <f t="shared" si="3"/>
        <v>-117192.48203192756</v>
      </c>
      <c r="E241" s="7">
        <f>'Cash Flow Calculator'!$B$8/12*D241</f>
        <v>-415.05670719641012</v>
      </c>
      <c r="F241" s="7">
        <f>'Cash Flow Calculator'!$D$8-E241</f>
        <v>2310.7983031917779</v>
      </c>
      <c r="G241" s="11">
        <f>F241/'Cash Flow Calculator'!$D$8</f>
        <v>1.2189416047383201</v>
      </c>
      <c r="I241" s="12">
        <f>'Cash Flow Calculator'!$B$5-D241</f>
        <v>432192.48203192756</v>
      </c>
      <c r="J241" s="11">
        <f>I241/'Cash Flow Calculator'!$B$5</f>
        <v>1.3720396254981828</v>
      </c>
      <c r="K241" s="7">
        <f>((1+C241/12*'Cash Flow Calculator'!$B$35)*'Cash Flow Calculator'!$B$5)*J241</f>
        <v>688266.52763584466</v>
      </c>
      <c r="L241">
        <f>IF(C241='Cash Flow Calculator'!$B$41,'Cash Flow Calculator'!$B$38,0)</f>
        <v>0</v>
      </c>
      <c r="M241">
        <f>IF(C241='Cash Flow Calculator'!$B$47,'Cash Flow Calculator'!$B$44,0)</f>
        <v>0</v>
      </c>
    </row>
    <row r="242" spans="2:13">
      <c r="C242" s="3">
        <v>238</v>
      </c>
      <c r="D242" s="7">
        <f t="shared" si="3"/>
        <v>-119503.28033511934</v>
      </c>
      <c r="E242" s="7">
        <f>'Cash Flow Calculator'!$B$8/12*D242</f>
        <v>-423.24078452021439</v>
      </c>
      <c r="F242" s="7">
        <f>'Cash Flow Calculator'!$D$8-E242</f>
        <v>2318.982380515582</v>
      </c>
      <c r="G242" s="11">
        <f>F242/'Cash Flow Calculator'!$D$8</f>
        <v>1.223258689588435</v>
      </c>
      <c r="I242" s="12">
        <f>'Cash Flow Calculator'!$B$5-D242</f>
        <v>434503.28033511934</v>
      </c>
      <c r="J242" s="11">
        <f>I242/'Cash Flow Calculator'!$B$5</f>
        <v>1.379375493127363</v>
      </c>
      <c r="K242" s="7">
        <f>((1+C242/12*'Cash Flow Calculator'!$B$35)*'Cash Flow Calculator'!$B$5)*J242</f>
        <v>693032.7321345153</v>
      </c>
      <c r="L242">
        <f>IF(C242='Cash Flow Calculator'!$B$41,'Cash Flow Calculator'!$B$38,0)</f>
        <v>0</v>
      </c>
      <c r="M242">
        <f>IF(C242='Cash Flow Calculator'!$B$47,'Cash Flow Calculator'!$B$44,0)</f>
        <v>0</v>
      </c>
    </row>
    <row r="243" spans="2:13">
      <c r="C243" s="3">
        <v>239</v>
      </c>
      <c r="D243" s="7">
        <f t="shared" si="3"/>
        <v>-121822.26271563492</v>
      </c>
      <c r="E243" s="7">
        <f>'Cash Flow Calculator'!$B$8/12*D243</f>
        <v>-431.45384711787369</v>
      </c>
      <c r="F243" s="7">
        <f>'Cash Flow Calculator'!$D$8-E243</f>
        <v>2327.1954431132417</v>
      </c>
      <c r="G243" s="11">
        <f>F243/'Cash Flow Calculator'!$D$8</f>
        <v>1.2275910641140608</v>
      </c>
      <c r="I243" s="12">
        <f>'Cash Flow Calculator'!$B$5-D243</f>
        <v>436822.26271563489</v>
      </c>
      <c r="J243" s="11">
        <f>I243/'Cash Flow Calculator'!$B$5</f>
        <v>1.3867373419543965</v>
      </c>
      <c r="K243" s="7">
        <f>((1+C243/12*'Cash Flow Calculator'!$B$35)*'Cash Flow Calculator'!$B$5)*J243</f>
        <v>697823.56468822679</v>
      </c>
      <c r="L243">
        <f>IF(C243='Cash Flow Calculator'!$B$41,'Cash Flow Calculator'!$B$38,0)</f>
        <v>0</v>
      </c>
      <c r="M243">
        <f>IF(C243='Cash Flow Calculator'!$B$47,'Cash Flow Calculator'!$B$44,0)</f>
        <v>0</v>
      </c>
    </row>
    <row r="244" spans="2:13">
      <c r="C244" s="3">
        <v>240</v>
      </c>
      <c r="D244" s="7">
        <f t="shared" si="3"/>
        <v>-124149.45815874817</v>
      </c>
      <c r="E244" s="7">
        <f>'Cash Flow Calculator'!$B$8/12*D244</f>
        <v>-439.69599764556648</v>
      </c>
      <c r="F244" s="7">
        <f>'Cash Flow Calculator'!$D$8-E244</f>
        <v>2335.4375936409342</v>
      </c>
      <c r="G244" s="11">
        <f>F244/'Cash Flow Calculator'!$D$8</f>
        <v>1.2319387824661314</v>
      </c>
      <c r="I244" s="12">
        <f>'Cash Flow Calculator'!$B$5-D244</f>
        <v>439149.45815874817</v>
      </c>
      <c r="J244" s="11">
        <f>I244/'Cash Flow Calculator'!$B$5</f>
        <v>1.394125263996026</v>
      </c>
      <c r="K244" s="7">
        <f>((1+C244/12*'Cash Flow Calculator'!$B$35)*'Cash Flow Calculator'!$B$5)*J244</f>
        <v>702639.13305399707</v>
      </c>
      <c r="L244">
        <f>IF(C244='Cash Flow Calculator'!$B$41,'Cash Flow Calculator'!$B$38,0)</f>
        <v>0</v>
      </c>
      <c r="M244">
        <f>IF(C244='Cash Flow Calculator'!$B$47,'Cash Flow Calculator'!$B$44,0)</f>
        <v>0</v>
      </c>
    </row>
    <row r="245" spans="2:13">
      <c r="B245" s="3" t="s">
        <v>69</v>
      </c>
      <c r="C245" s="3">
        <v>241</v>
      </c>
      <c r="D245" s="7">
        <f t="shared" si="3"/>
        <v>-126484.8957523891</v>
      </c>
      <c r="E245" s="7">
        <f>'Cash Flow Calculator'!$B$8/12*D245</f>
        <v>-447.96733912304478</v>
      </c>
      <c r="F245" s="7">
        <f>'Cash Flow Calculator'!$D$8-E245</f>
        <v>2343.7089351184127</v>
      </c>
      <c r="G245" s="11">
        <f>F245/'Cash Flow Calculator'!$D$8</f>
        <v>1.2363018989873658</v>
      </c>
      <c r="I245" s="12">
        <f>'Cash Flow Calculator'!$B$5-D245</f>
        <v>441484.8957523891</v>
      </c>
      <c r="J245" s="11">
        <f>I245/'Cash Flow Calculator'!$B$5</f>
        <v>1.401539351594886</v>
      </c>
      <c r="K245" s="7">
        <f>((1+C245/12*'Cash Flow Calculator'!$B$35)*'Cash Flow Calculator'!$B$5)*J245</f>
        <v>707479.54544320353</v>
      </c>
      <c r="L245">
        <f>IF(C245='Cash Flow Calculator'!$B$41,'Cash Flow Calculator'!$B$38,0)</f>
        <v>0</v>
      </c>
      <c r="M245">
        <f>IF(C245='Cash Flow Calculator'!$B$47,'Cash Flow Calculator'!$B$44,0)</f>
        <v>0</v>
      </c>
    </row>
    <row r="246" spans="2:13">
      <c r="C246" s="3">
        <v>242</v>
      </c>
      <c r="D246" s="7">
        <f t="shared" si="3"/>
        <v>-128828.60468750751</v>
      </c>
      <c r="E246" s="7">
        <f>'Cash Flow Calculator'!$B$8/12*D246</f>
        <v>-456.26797493492245</v>
      </c>
      <c r="F246" s="7">
        <f>'Cash Flow Calculator'!$D$8-E246</f>
        <v>2352.0095709302905</v>
      </c>
      <c r="G246" s="11">
        <f>F246/'Cash Flow Calculator'!$D$8</f>
        <v>1.240680468212946</v>
      </c>
      <c r="I246" s="12">
        <f>'Cash Flow Calculator'!$B$5-D246</f>
        <v>443828.6046875075</v>
      </c>
      <c r="J246" s="11">
        <f>I246/'Cash Flow Calculator'!$B$5</f>
        <v>1.4089796974206588</v>
      </c>
      <c r="K246" s="7">
        <f>((1+C246/12*'Cash Flow Calculator'!$B$35)*'Cash Flow Calculator'!$B$5)*J246</f>
        <v>712344.91052344954</v>
      </c>
      <c r="L246">
        <f>IF(C246='Cash Flow Calculator'!$B$41,'Cash Flow Calculator'!$B$38,0)</f>
        <v>0</v>
      </c>
      <c r="M246">
        <f>IF(C246='Cash Flow Calculator'!$B$47,'Cash Flow Calculator'!$B$44,0)</f>
        <v>0</v>
      </c>
    </row>
    <row r="247" spans="2:13">
      <c r="C247" s="3">
        <v>243</v>
      </c>
      <c r="D247" s="7">
        <f t="shared" si="3"/>
        <v>-131180.6142584378</v>
      </c>
      <c r="E247" s="7">
        <f>'Cash Flow Calculator'!$B$8/12*D247</f>
        <v>-464.59800883196721</v>
      </c>
      <c r="F247" s="7">
        <f>'Cash Flow Calculator'!$D$8-E247</f>
        <v>2360.3396048273348</v>
      </c>
      <c r="G247" s="11">
        <f>F247/'Cash Flow Calculator'!$D$8</f>
        <v>1.2450745448712</v>
      </c>
      <c r="I247" s="12">
        <f>'Cash Flow Calculator'!$B$5-D247</f>
        <v>446180.61425843777</v>
      </c>
      <c r="J247" s="11">
        <f>I247/'Cash Flow Calculator'!$B$5</f>
        <v>1.4164463944712311</v>
      </c>
      <c r="K247" s="7">
        <f>((1+C247/12*'Cash Flow Calculator'!$B$35)*'Cash Flow Calculator'!$B$5)*J247</f>
        <v>717235.33742043877</v>
      </c>
      <c r="L247">
        <f>IF(C247='Cash Flow Calculator'!$B$41,'Cash Flow Calculator'!$B$38,0)</f>
        <v>0</v>
      </c>
      <c r="M247">
        <f>IF(C247='Cash Flow Calculator'!$B$47,'Cash Flow Calculator'!$B$44,0)</f>
        <v>0</v>
      </c>
    </row>
    <row r="248" spans="2:13">
      <c r="C248" s="3">
        <v>244</v>
      </c>
      <c r="D248" s="7">
        <f t="shared" si="3"/>
        <v>-133540.95386326514</v>
      </c>
      <c r="E248" s="7">
        <f>'Cash Flow Calculator'!$B$8/12*D248</f>
        <v>-472.95754493239741</v>
      </c>
      <c r="F248" s="7">
        <f>'Cash Flow Calculator'!$D$8-E248</f>
        <v>2368.6991409277653</v>
      </c>
      <c r="G248" s="11">
        <f>F248/'Cash Flow Calculator'!$D$8</f>
        <v>1.2494841838842856</v>
      </c>
      <c r="I248" s="12">
        <f>'Cash Flow Calculator'!$B$5-D248</f>
        <v>448540.95386326511</v>
      </c>
      <c r="J248" s="11">
        <f>I248/'Cash Flow Calculator'!$B$5</f>
        <v>1.4239395360738576</v>
      </c>
      <c r="K248" s="7">
        <f>((1+C248/12*'Cash Flow Calculator'!$B$35)*'Cash Flow Calculator'!$B$5)*J248</f>
        <v>722150.93571985676</v>
      </c>
      <c r="L248">
        <f>IF(C248='Cash Flow Calculator'!$B$41,'Cash Flow Calculator'!$B$38,0)</f>
        <v>0</v>
      </c>
      <c r="M248">
        <f>IF(C248='Cash Flow Calculator'!$B$47,'Cash Flow Calculator'!$B$44,0)</f>
        <v>0</v>
      </c>
    </row>
    <row r="249" spans="2:13">
      <c r="C249" s="3">
        <v>245</v>
      </c>
      <c r="D249" s="7">
        <f t="shared" si="3"/>
        <v>-135909.65300419289</v>
      </c>
      <c r="E249" s="7">
        <f>'Cash Flow Calculator'!$B$8/12*D249</f>
        <v>-481.34668772318321</v>
      </c>
      <c r="F249" s="7">
        <f>'Cash Flow Calculator'!$D$8-E249</f>
        <v>2377.0882837185509</v>
      </c>
      <c r="G249" s="11">
        <f>F249/'Cash Flow Calculator'!$D$8</f>
        <v>1.2539094403688757</v>
      </c>
      <c r="I249" s="12">
        <f>'Cash Flow Calculator'!$B$5-D249</f>
        <v>450909.65300419286</v>
      </c>
      <c r="J249" s="11">
        <f>I249/'Cash Flow Calculator'!$B$5</f>
        <v>1.4314592158863266</v>
      </c>
      <c r="K249" s="7">
        <f>((1+C249/12*'Cash Flow Calculator'!$B$35)*'Cash Flow Calculator'!$B$5)*J249</f>
        <v>727091.81546926103</v>
      </c>
      <c r="L249">
        <f>IF(C249='Cash Flow Calculator'!$B$41,'Cash Flow Calculator'!$B$38,0)</f>
        <v>0</v>
      </c>
      <c r="M249">
        <f>IF(C249='Cash Flow Calculator'!$B$47,'Cash Flow Calculator'!$B$44,0)</f>
        <v>0</v>
      </c>
    </row>
    <row r="250" spans="2:13">
      <c r="C250" s="3">
        <v>246</v>
      </c>
      <c r="D250" s="7">
        <f t="shared" si="3"/>
        <v>-138286.74128791146</v>
      </c>
      <c r="E250" s="7">
        <f>'Cash Flow Calculator'!$B$8/12*D250</f>
        <v>-489.76554206135313</v>
      </c>
      <c r="F250" s="7">
        <f>'Cash Flow Calculator'!$D$8-E250</f>
        <v>2385.507138056721</v>
      </c>
      <c r="G250" s="11">
        <f>F250/'Cash Flow Calculator'!$D$8</f>
        <v>1.258350369636849</v>
      </c>
      <c r="I250" s="12">
        <f>'Cash Flow Calculator'!$B$5-D250</f>
        <v>453286.74128791143</v>
      </c>
      <c r="J250" s="11">
        <f>I250/'Cash Flow Calculator'!$B$5</f>
        <v>1.4390055278981315</v>
      </c>
      <c r="K250" s="7">
        <f>((1+C250/12*'Cash Flow Calculator'!$B$35)*'Cash Flow Calculator'!$B$5)*J250</f>
        <v>732058.08717997698</v>
      </c>
      <c r="L250">
        <f>IF(C250='Cash Flow Calculator'!$B$41,'Cash Flow Calculator'!$B$38,0)</f>
        <v>0</v>
      </c>
      <c r="M250">
        <f>IF(C250='Cash Flow Calculator'!$B$47,'Cash Flow Calculator'!$B$44,0)</f>
        <v>0</v>
      </c>
    </row>
    <row r="251" spans="2:13">
      <c r="C251" s="3">
        <v>247</v>
      </c>
      <c r="D251" s="7">
        <f t="shared" si="3"/>
        <v>-140672.24842596817</v>
      </c>
      <c r="E251" s="7">
        <f>'Cash Flow Calculator'!$B$8/12*D251</f>
        <v>-498.21421317530394</v>
      </c>
      <c r="F251" s="7">
        <f>'Cash Flow Calculator'!$D$8-E251</f>
        <v>2393.9558091706717</v>
      </c>
      <c r="G251" s="11">
        <f>F251/'Cash Flow Calculator'!$D$8</f>
        <v>1.2628070271959793</v>
      </c>
      <c r="I251" s="12">
        <f>'Cash Flow Calculator'!$B$5-D251</f>
        <v>455672.24842596817</v>
      </c>
      <c r="J251" s="11">
        <f>I251/'Cash Flow Calculator'!$B$5</f>
        <v>1.4465785664316451</v>
      </c>
      <c r="K251" s="7">
        <f>((1+C251/12*'Cash Flow Calculator'!$B$35)*'Cash Flow Calculator'!$B$5)*J251</f>
        <v>737049.86182900355</v>
      </c>
      <c r="L251">
        <f>IF(C251='Cash Flow Calculator'!$B$41,'Cash Flow Calculator'!$B$38,0)</f>
        <v>0</v>
      </c>
      <c r="M251">
        <f>IF(C251='Cash Flow Calculator'!$B$47,'Cash Flow Calculator'!$B$44,0)</f>
        <v>0</v>
      </c>
    </row>
    <row r="252" spans="2:13">
      <c r="C252" s="3">
        <v>248</v>
      </c>
      <c r="D252" s="7">
        <f t="shared" si="3"/>
        <v>-143066.20423513884</v>
      </c>
      <c r="E252" s="7">
        <f>'Cash Flow Calculator'!$B$8/12*D252</f>
        <v>-506.69280666611672</v>
      </c>
      <c r="F252" s="7">
        <f>'Cash Flow Calculator'!$D$8-E252</f>
        <v>2402.4344026614845</v>
      </c>
      <c r="G252" s="11">
        <f>F252/'Cash Flow Calculator'!$D$8</f>
        <v>1.2672794687506317</v>
      </c>
      <c r="I252" s="12">
        <f>'Cash Flow Calculator'!$B$5-D252</f>
        <v>458066.20423513884</v>
      </c>
      <c r="J252" s="11">
        <f>I252/'Cash Flow Calculator'!$B$5</f>
        <v>1.454178426143298</v>
      </c>
      <c r="K252" s="7">
        <f>((1+C252/12*'Cash Flow Calculator'!$B$35)*'Cash Flow Calculator'!$B$5)*J252</f>
        <v>742067.25086092507</v>
      </c>
      <c r="L252">
        <f>IF(C252='Cash Flow Calculator'!$B$41,'Cash Flow Calculator'!$B$38,0)</f>
        <v>0</v>
      </c>
      <c r="M252">
        <f>IF(C252='Cash Flow Calculator'!$B$47,'Cash Flow Calculator'!$B$44,0)</f>
        <v>0</v>
      </c>
    </row>
    <row r="253" spans="2:13">
      <c r="C253" s="3">
        <v>249</v>
      </c>
      <c r="D253" s="7">
        <f t="shared" si="3"/>
        <v>-145468.63863780032</v>
      </c>
      <c r="E253" s="7">
        <f>'Cash Flow Calculator'!$B$8/12*D253</f>
        <v>-515.20142850887623</v>
      </c>
      <c r="F253" s="7">
        <f>'Cash Flow Calculator'!$D$8-E253</f>
        <v>2410.943024504244</v>
      </c>
      <c r="G253" s="11">
        <f>F253/'Cash Flow Calculator'!$D$8</f>
        <v>1.2717677502024569</v>
      </c>
      <c r="I253" s="12">
        <f>'Cash Flow Calculator'!$B$5-D253</f>
        <v>460468.63863780035</v>
      </c>
      <c r="J253" s="11">
        <f>I253/'Cash Flow Calculator'!$B$5</f>
        <v>1.4618052020247629</v>
      </c>
      <c r="K253" s="7">
        <f>((1+C253/12*'Cash Flow Calculator'!$B$35)*'Cash Flow Calculator'!$B$5)*J253</f>
        <v>747110.36618983105</v>
      </c>
      <c r="L253">
        <f>IF(C253='Cash Flow Calculator'!$B$41,'Cash Flow Calculator'!$B$38,0)</f>
        <v>0</v>
      </c>
      <c r="M253">
        <f>IF(C253='Cash Flow Calculator'!$B$47,'Cash Flow Calculator'!$B$44,0)</f>
        <v>0</v>
      </c>
    </row>
    <row r="254" spans="2:13">
      <c r="C254" s="3">
        <v>250</v>
      </c>
      <c r="D254" s="7">
        <f t="shared" si="3"/>
        <v>-147879.58166230455</v>
      </c>
      <c r="E254" s="7">
        <f>'Cash Flow Calculator'!$B$8/12*D254</f>
        <v>-523.74018505399533</v>
      </c>
      <c r="F254" s="7">
        <f>'Cash Flow Calculator'!$D$8-E254</f>
        <v>2419.4817810493632</v>
      </c>
      <c r="G254" s="11">
        <f>F254/'Cash Flow Calculator'!$D$8</f>
        <v>1.2762719276510908</v>
      </c>
      <c r="I254" s="12">
        <f>'Cash Flow Calculator'!$B$5-D254</f>
        <v>462879.58166230458</v>
      </c>
      <c r="J254" s="11">
        <f>I254/'Cash Flow Calculator'!$B$5</f>
        <v>1.4694589894041414</v>
      </c>
      <c r="K254" s="7">
        <f>((1+C254/12*'Cash Flow Calculator'!$B$35)*'Cash Flow Calculator'!$B$5)*J254</f>
        <v>752179.3202012449</v>
      </c>
      <c r="L254">
        <f>IF(C254='Cash Flow Calculator'!$B$41,'Cash Flow Calculator'!$B$38,0)</f>
        <v>0</v>
      </c>
      <c r="M254">
        <f>IF(C254='Cash Flow Calculator'!$B$47,'Cash Flow Calculator'!$B$44,0)</f>
        <v>0</v>
      </c>
    </row>
    <row r="255" spans="2:13">
      <c r="C255" s="3">
        <v>251</v>
      </c>
      <c r="D255" s="7">
        <f t="shared" si="3"/>
        <v>-150299.06344335392</v>
      </c>
      <c r="E255" s="7">
        <f>'Cash Flow Calculator'!$B$8/12*D255</f>
        <v>-532.30918302854514</v>
      </c>
      <c r="F255" s="7">
        <f>'Cash Flow Calculator'!$D$8-E255</f>
        <v>2428.050779023913</v>
      </c>
      <c r="G255" s="11">
        <f>F255/'Cash Flow Calculator'!$D$8</f>
        <v>1.280792057394855</v>
      </c>
      <c r="I255" s="12">
        <f>'Cash Flow Calculator'!$B$5-D255</f>
        <v>465299.06344335392</v>
      </c>
      <c r="J255" s="11">
        <f>I255/'Cash Flow Calculator'!$B$5</f>
        <v>1.4771398839471552</v>
      </c>
      <c r="K255" s="7">
        <f>((1+C255/12*'Cash Flow Calculator'!$B$35)*'Cash Flow Calculator'!$B$5)*J255</f>
        <v>757274.22575405845</v>
      </c>
      <c r="L255">
        <f>IF(C255='Cash Flow Calculator'!$B$41,'Cash Flow Calculator'!$B$38,0)</f>
        <v>0</v>
      </c>
      <c r="M255">
        <f>IF(C255='Cash Flow Calculator'!$B$47,'Cash Flow Calculator'!$B$44,0)</f>
        <v>0</v>
      </c>
    </row>
    <row r="256" spans="2:13">
      <c r="C256" s="3">
        <v>252</v>
      </c>
      <c r="D256" s="7">
        <f t="shared" si="3"/>
        <v>-152727.11422237783</v>
      </c>
      <c r="E256" s="7">
        <f>'Cash Flow Calculator'!$B$8/12*D256</f>
        <v>-540.90852953758815</v>
      </c>
      <c r="F256" s="7">
        <f>'Cash Flow Calculator'!$D$8-E256</f>
        <v>2436.6501255329558</v>
      </c>
      <c r="G256" s="11">
        <f>F256/'Cash Flow Calculator'!$D$8</f>
        <v>1.2853281959314615</v>
      </c>
      <c r="I256" s="12">
        <f>'Cash Flow Calculator'!$B$5-D256</f>
        <v>467727.11422237783</v>
      </c>
      <c r="J256" s="11">
        <f>I256/'Cash Flow Calculator'!$B$5</f>
        <v>1.4848479816583424</v>
      </c>
      <c r="K256" s="7">
        <f>((1+C256/12*'Cash Flow Calculator'!$B$35)*'Cash Flow Calculator'!$B$5)*J256</f>
        <v>762395.19618247577</v>
      </c>
      <c r="L256">
        <f>IF(C256='Cash Flow Calculator'!$B$41,'Cash Flow Calculator'!$B$38,0)</f>
        <v>0</v>
      </c>
      <c r="M256">
        <f>IF(C256='Cash Flow Calculator'!$B$47,'Cash Flow Calculator'!$B$44,0)</f>
        <v>0</v>
      </c>
    </row>
    <row r="257" spans="2:13">
      <c r="B257" s="3" t="s">
        <v>70</v>
      </c>
      <c r="C257" s="3">
        <v>253</v>
      </c>
      <c r="D257" s="7">
        <f t="shared" si="3"/>
        <v>-155163.76434791079</v>
      </c>
      <c r="E257" s="7">
        <f>'Cash Flow Calculator'!$B$8/12*D257</f>
        <v>-549.53833206551747</v>
      </c>
      <c r="F257" s="7">
        <f>'Cash Flow Calculator'!$D$8-E257</f>
        <v>2445.2799280608851</v>
      </c>
      <c r="G257" s="11">
        <f>F257/'Cash Flow Calculator'!$D$8</f>
        <v>1.2898803999587189</v>
      </c>
      <c r="I257" s="12">
        <f>'Cash Flow Calculator'!$B$5-D257</f>
        <v>470163.76434791076</v>
      </c>
      <c r="J257" s="11">
        <f>I257/'Cash Flow Calculator'!$B$5</f>
        <v>1.4925833788822565</v>
      </c>
      <c r="K257" s="7">
        <f>((1+C257/12*'Cash Flow Calculator'!$B$35)*'Cash Flow Calculator'!$B$5)*J257</f>
        <v>767542.34529796429</v>
      </c>
      <c r="L257">
        <f>IF(C257='Cash Flow Calculator'!$B$41,'Cash Flow Calculator'!$B$38,0)</f>
        <v>0</v>
      </c>
      <c r="M257">
        <f>IF(C257='Cash Flow Calculator'!$B$47,'Cash Flow Calculator'!$B$44,0)</f>
        <v>0</v>
      </c>
    </row>
    <row r="258" spans="2:13">
      <c r="C258" s="3">
        <v>254</v>
      </c>
      <c r="D258" s="7">
        <f t="shared" si="3"/>
        <v>-157609.04427597168</v>
      </c>
      <c r="E258" s="7">
        <f>'Cash Flow Calculator'!$B$8/12*D258</f>
        <v>-558.19869847739972</v>
      </c>
      <c r="F258" s="7">
        <f>'Cash Flow Calculator'!$D$8-E258</f>
        <v>2453.9402944727676</v>
      </c>
      <c r="G258" s="11">
        <f>F258/'Cash Flow Calculator'!$D$8</f>
        <v>1.2944487263752396</v>
      </c>
      <c r="I258" s="12">
        <f>'Cash Flow Calculator'!$B$5-D258</f>
        <v>472609.04427597171</v>
      </c>
      <c r="J258" s="11">
        <f>I258/'Cash Flow Calculator'!$B$5</f>
        <v>1.500346172304672</v>
      </c>
      <c r="K258" s="7">
        <f>((1+C258/12*'Cash Flow Calculator'!$B$35)*'Cash Flow Calculator'!$B$5)*J258</f>
        <v>772715.7873912137</v>
      </c>
      <c r="L258">
        <f>IF(C258='Cash Flow Calculator'!$B$41,'Cash Flow Calculator'!$B$38,0)</f>
        <v>0</v>
      </c>
      <c r="M258">
        <f>IF(C258='Cash Flow Calculator'!$B$47,'Cash Flow Calculator'!$B$44,0)</f>
        <v>0</v>
      </c>
    </row>
    <row r="259" spans="2:13">
      <c r="C259" s="3">
        <v>255</v>
      </c>
      <c r="D259" s="7">
        <f t="shared" si="3"/>
        <v>-160062.98457044445</v>
      </c>
      <c r="E259" s="7">
        <f>'Cash Flow Calculator'!$B$8/12*D259</f>
        <v>-566.88973702032411</v>
      </c>
      <c r="F259" s="7">
        <f>'Cash Flow Calculator'!$D$8-E259</f>
        <v>2462.6313330156918</v>
      </c>
      <c r="G259" s="11">
        <f>F259/'Cash Flow Calculator'!$D$8</f>
        <v>1.2990332322811518</v>
      </c>
      <c r="I259" s="12">
        <f>'Cash Flow Calculator'!$B$5-D259</f>
        <v>475062.98457044445</v>
      </c>
      <c r="J259" s="11">
        <f>I259/'Cash Flow Calculator'!$B$5</f>
        <v>1.5081364589537918</v>
      </c>
      <c r="K259" s="7">
        <f>((1+C259/12*'Cash Flow Calculator'!$B$35)*'Cash Flow Calculator'!$B$5)*J259</f>
        <v>777915.6372341027</v>
      </c>
      <c r="L259">
        <f>IF(C259='Cash Flow Calculator'!$B$41,'Cash Flow Calculator'!$B$38,0)</f>
        <v>0</v>
      </c>
      <c r="M259">
        <f>IF(C259='Cash Flow Calculator'!$B$47,'Cash Flow Calculator'!$B$44,0)</f>
        <v>0</v>
      </c>
    </row>
    <row r="260" spans="2:13">
      <c r="C260" s="3">
        <v>256</v>
      </c>
      <c r="D260" s="7">
        <f t="shared" si="3"/>
        <v>-162525.61590346013</v>
      </c>
      <c r="E260" s="7">
        <f>'Cash Flow Calculator'!$B$8/12*D260</f>
        <v>-575.6115563247547</v>
      </c>
      <c r="F260" s="7">
        <f>'Cash Flow Calculator'!$D$8-E260</f>
        <v>2471.3531523201227</v>
      </c>
      <c r="G260" s="11">
        <f>F260/'Cash Flow Calculator'!$D$8</f>
        <v>1.3036339749788142</v>
      </c>
      <c r="I260" s="12">
        <f>'Cash Flow Calculator'!$B$5-D260</f>
        <v>477525.61590346013</v>
      </c>
      <c r="J260" s="11">
        <f>I260/'Cash Flow Calculator'!$B$5</f>
        <v>1.5159543362014607</v>
      </c>
      <c r="K260" s="7">
        <f>((1+C260/12*'Cash Flow Calculator'!$B$35)*'Cash Flow Calculator'!$B$5)*J260</f>
        <v>783142.01008167455</v>
      </c>
      <c r="L260">
        <f>IF(C260='Cash Flow Calculator'!$B$41,'Cash Flow Calculator'!$B$38,0)</f>
        <v>0</v>
      </c>
      <c r="M260">
        <f>IF(C260='Cash Flow Calculator'!$B$47,'Cash Flow Calculator'!$B$44,0)</f>
        <v>0</v>
      </c>
    </row>
    <row r="261" spans="2:13">
      <c r="C261" s="3">
        <v>257</v>
      </c>
      <c r="D261" s="7">
        <f t="shared" si="3"/>
        <v>-164996.96905578024</v>
      </c>
      <c r="E261" s="7">
        <f>'Cash Flow Calculator'!$B$8/12*D261</f>
        <v>-584.36426540588843</v>
      </c>
      <c r="F261" s="7">
        <f>'Cash Flow Calculator'!$D$8-E261</f>
        <v>2480.1058614012563</v>
      </c>
      <c r="G261" s="11">
        <f>F261/'Cash Flow Calculator'!$D$8</f>
        <v>1.3082510119735309</v>
      </c>
      <c r="I261" s="12">
        <f>'Cash Flow Calculator'!$B$5-D261</f>
        <v>479996.96905578021</v>
      </c>
      <c r="J261" s="11">
        <f>I261/'Cash Flow Calculator'!$B$5</f>
        <v>1.5237999017643815</v>
      </c>
      <c r="K261" s="7">
        <f>((1+C261/12*'Cash Flow Calculator'!$B$35)*'Cash Flow Calculator'!$B$5)*J261</f>
        <v>788395.02167411894</v>
      </c>
      <c r="L261">
        <f>IF(C261='Cash Flow Calculator'!$B$41,'Cash Flow Calculator'!$B$38,0)</f>
        <v>0</v>
      </c>
      <c r="M261">
        <f>IF(C261='Cash Flow Calculator'!$B$47,'Cash Flow Calculator'!$B$44,0)</f>
        <v>0</v>
      </c>
    </row>
    <row r="262" spans="2:13">
      <c r="C262" s="3">
        <v>258</v>
      </c>
      <c r="D262" s="7">
        <f t="shared" si="3"/>
        <v>-167477.07491718148</v>
      </c>
      <c r="E262" s="7">
        <f>'Cash Flow Calculator'!$B$8/12*D262</f>
        <v>-593.14797366501784</v>
      </c>
      <c r="F262" s="7">
        <f>'Cash Flow Calculator'!$D$8-E262</f>
        <v>2488.8895696603859</v>
      </c>
      <c r="G262" s="11">
        <f>F262/'Cash Flow Calculator'!$D$8</f>
        <v>1.3128844009742704</v>
      </c>
      <c r="I262" s="12">
        <f>'Cash Flow Calculator'!$B$5-D262</f>
        <v>482477.07491718151</v>
      </c>
      <c r="J262" s="11">
        <f>I262/'Cash Flow Calculator'!$B$5</f>
        <v>1.5316732537053381</v>
      </c>
      <c r="K262" s="7">
        <f>((1+C262/12*'Cash Flow Calculator'!$B$35)*'Cash Flow Calculator'!$B$5)*J262</f>
        <v>793674.78823876358</v>
      </c>
      <c r="L262">
        <f>IF(C262='Cash Flow Calculator'!$B$41,'Cash Flow Calculator'!$B$38,0)</f>
        <v>0</v>
      </c>
      <c r="M262">
        <f>IF(C262='Cash Flow Calculator'!$B$47,'Cash Flow Calculator'!$B$44,0)</f>
        <v>0</v>
      </c>
    </row>
    <row r="263" spans="2:13">
      <c r="C263" s="3">
        <v>259</v>
      </c>
      <c r="D263" s="7">
        <f t="shared" ref="D263:D326" si="4">D262-F262-$H$5-L263-M263</f>
        <v>-169965.96448684187</v>
      </c>
      <c r="E263" s="7">
        <f>'Cash Flow Calculator'!$B$8/12*D263</f>
        <v>-601.9627908908983</v>
      </c>
      <c r="F263" s="7">
        <f>'Cash Flow Calculator'!$D$8-E263</f>
        <v>2497.7043868862661</v>
      </c>
      <c r="G263" s="11">
        <f>F263/'Cash Flow Calculator'!$D$8</f>
        <v>1.3175341998943875</v>
      </c>
      <c r="I263" s="12">
        <f>'Cash Flow Calculator'!$B$5-D263</f>
        <v>484965.96448684187</v>
      </c>
      <c r="J263" s="11">
        <f>I263/'Cash Flow Calculator'!$B$5</f>
        <v>1.5395744904344186</v>
      </c>
      <c r="K263" s="7">
        <f>((1+C263/12*'Cash Flow Calculator'!$B$35)*'Cash Flow Calculator'!$B$5)*J263</f>
        <v>798981.42649207194</v>
      </c>
      <c r="L263">
        <f>IF(C263='Cash Flow Calculator'!$B$41,'Cash Flow Calculator'!$B$38,0)</f>
        <v>0</v>
      </c>
      <c r="M263">
        <f>IF(C263='Cash Flow Calculator'!$B$47,'Cash Flow Calculator'!$B$44,0)</f>
        <v>0</v>
      </c>
    </row>
    <row r="264" spans="2:13">
      <c r="C264" s="3">
        <v>260</v>
      </c>
      <c r="D264" s="7">
        <f t="shared" si="4"/>
        <v>-172463.66887372814</v>
      </c>
      <c r="E264" s="7">
        <f>'Cash Flow Calculator'!$B$8/12*D264</f>
        <v>-610.80882726112054</v>
      </c>
      <c r="F264" s="7">
        <f>'Cash Flow Calculator'!$D$8-E264</f>
        <v>2506.5504232564881</v>
      </c>
      <c r="G264" s="11">
        <f>F264/'Cash Flow Calculator'!$D$8</f>
        <v>1.3222004668523466</v>
      </c>
      <c r="I264" s="12">
        <f>'Cash Flow Calculator'!$B$5-D264</f>
        <v>487463.66887372814</v>
      </c>
      <c r="J264" s="11">
        <f>I264/'Cash Flow Calculator'!$B$5</f>
        <v>1.5475037107102481</v>
      </c>
      <c r="K264" s="7">
        <f>((1+C264/12*'Cash Flow Calculator'!$B$35)*'Cash Flow Calculator'!$B$5)*J264</f>
        <v>804315.05364165141</v>
      </c>
      <c r="L264">
        <f>IF(C264='Cash Flow Calculator'!$B$41,'Cash Flow Calculator'!$B$38,0)</f>
        <v>0</v>
      </c>
      <c r="M264">
        <f>IF(C264='Cash Flow Calculator'!$B$47,'Cash Flow Calculator'!$B$44,0)</f>
        <v>0</v>
      </c>
    </row>
    <row r="265" spans="2:13">
      <c r="C265" s="3">
        <v>261</v>
      </c>
      <c r="D265" s="7">
        <f t="shared" si="4"/>
        <v>-174970.21929698464</v>
      </c>
      <c r="E265" s="7">
        <f>'Cash Flow Calculator'!$B$8/12*D265</f>
        <v>-619.68619334348728</v>
      </c>
      <c r="F265" s="7">
        <f>'Cash Flow Calculator'!$D$8-E265</f>
        <v>2515.4277893388553</v>
      </c>
      <c r="G265" s="11">
        <f>F265/'Cash Flow Calculator'!$D$8</f>
        <v>1.326883260172449</v>
      </c>
      <c r="I265" s="12">
        <f>'Cash Flow Calculator'!$B$5-D265</f>
        <v>489970.21929698461</v>
      </c>
      <c r="J265" s="11">
        <f>I265/'Cash Flow Calculator'!$B$5</f>
        <v>1.555461013641221</v>
      </c>
      <c r="K265" s="7">
        <f>((1+C265/12*'Cash Flow Calculator'!$B$35)*'Cash Flow Calculator'!$B$5)*J265</f>
        <v>809675.787388267</v>
      </c>
      <c r="L265">
        <f>IF(C265='Cash Flow Calculator'!$B$41,'Cash Flow Calculator'!$B$38,0)</f>
        <v>0</v>
      </c>
      <c r="M265">
        <f>IF(C265='Cash Flow Calculator'!$B$47,'Cash Flow Calculator'!$B$44,0)</f>
        <v>0</v>
      </c>
    </row>
    <row r="266" spans="2:13">
      <c r="C266" s="3">
        <v>262</v>
      </c>
      <c r="D266" s="7">
        <f t="shared" si="4"/>
        <v>-177485.6470863235</v>
      </c>
      <c r="E266" s="7">
        <f>'Cash Flow Calculator'!$B$8/12*D266</f>
        <v>-628.59500009739577</v>
      </c>
      <c r="F266" s="7">
        <f>'Cash Flow Calculator'!$D$8-E266</f>
        <v>2524.3365960927636</v>
      </c>
      <c r="G266" s="11">
        <f>F266/'Cash Flow Calculator'!$D$8</f>
        <v>1.3315826383855596</v>
      </c>
      <c r="I266" s="12">
        <f>'Cash Flow Calculator'!$B$5-D266</f>
        <v>492485.64708632347</v>
      </c>
      <c r="J266" s="11">
        <f>I266/'Cash Flow Calculator'!$B$5</f>
        <v>1.5634464986867411</v>
      </c>
      <c r="K266" s="7">
        <f>((1+C266/12*'Cash Flow Calculator'!$B$35)*'Cash Flow Calculator'!$B$5)*J266</f>
        <v>815063.74592786527</v>
      </c>
      <c r="L266">
        <f>IF(C266='Cash Flow Calculator'!$B$41,'Cash Flow Calculator'!$B$38,0)</f>
        <v>0</v>
      </c>
      <c r="M266">
        <f>IF(C266='Cash Flow Calculator'!$B$47,'Cash Flow Calculator'!$B$44,0)</f>
        <v>0</v>
      </c>
    </row>
    <row r="267" spans="2:13">
      <c r="C267" s="3">
        <v>263</v>
      </c>
      <c r="D267" s="7">
        <f t="shared" si="4"/>
        <v>-180009.98368241626</v>
      </c>
      <c r="E267" s="7">
        <f>'Cash Flow Calculator'!$B$8/12*D267</f>
        <v>-637.53535887522435</v>
      </c>
      <c r="F267" s="7">
        <f>'Cash Flow Calculator'!$D$8-E267</f>
        <v>2533.2769548705919</v>
      </c>
      <c r="G267" s="11">
        <f>F267/'Cash Flow Calculator'!$D$8</f>
        <v>1.3362986602298417</v>
      </c>
      <c r="I267" s="12">
        <f>'Cash Flow Calculator'!$B$5-D267</f>
        <v>495009.98368241626</v>
      </c>
      <c r="J267" s="11">
        <f>I267/'Cash Flow Calculator'!$B$5</f>
        <v>1.5714602656584644</v>
      </c>
      <c r="K267" s="7">
        <f>((1+C267/12*'Cash Flow Calculator'!$B$35)*'Cash Flow Calculator'!$B$5)*J267</f>
        <v>820479.04795360495</v>
      </c>
      <c r="L267">
        <f>IF(C267='Cash Flow Calculator'!$B$41,'Cash Flow Calculator'!$B$38,0)</f>
        <v>0</v>
      </c>
      <c r="M267">
        <f>IF(C267='Cash Flow Calculator'!$B$47,'Cash Flow Calculator'!$B$44,0)</f>
        <v>0</v>
      </c>
    </row>
    <row r="268" spans="2:13">
      <c r="C268" s="3">
        <v>264</v>
      </c>
      <c r="D268" s="7">
        <f t="shared" si="4"/>
        <v>-182543.26063728685</v>
      </c>
      <c r="E268" s="7">
        <f>'Cash Flow Calculator'!$B$8/12*D268</f>
        <v>-646.50738142372427</v>
      </c>
      <c r="F268" s="7">
        <f>'Cash Flow Calculator'!$D$8-E268</f>
        <v>2542.2489774190922</v>
      </c>
      <c r="G268" s="11">
        <f>F268/'Cash Flow Calculator'!$D$8</f>
        <v>1.3410313846514892</v>
      </c>
      <c r="I268" s="12">
        <f>'Cash Flow Calculator'!$B$5-D268</f>
        <v>497543.26063728682</v>
      </c>
      <c r="J268" s="11">
        <f>I268/'Cash Flow Calculator'!$B$5</f>
        <v>1.5795024147215455</v>
      </c>
      <c r="K268" s="7">
        <f>((1+C268/12*'Cash Flow Calculator'!$B$35)*'Cash Flow Calculator'!$B$5)*J268</f>
        <v>825921.8126578962</v>
      </c>
      <c r="L268">
        <f>IF(C268='Cash Flow Calculator'!$B$41,'Cash Flow Calculator'!$B$38,0)</f>
        <v>0</v>
      </c>
      <c r="M268">
        <f>IF(C268='Cash Flow Calculator'!$B$47,'Cash Flow Calculator'!$B$44,0)</f>
        <v>0</v>
      </c>
    </row>
    <row r="269" spans="2:13">
      <c r="B269" s="3" t="s">
        <v>71</v>
      </c>
      <c r="C269" s="3">
        <v>265</v>
      </c>
      <c r="D269" s="7">
        <f t="shared" si="4"/>
        <v>-185085.50961470595</v>
      </c>
      <c r="E269" s="7">
        <f>'Cash Flow Calculator'!$B$8/12*D269</f>
        <v>-655.51117988541694</v>
      </c>
      <c r="F269" s="7">
        <f>'Cash Flow Calculator'!$D$8-E269</f>
        <v>2551.2527758807846</v>
      </c>
      <c r="G269" s="11">
        <f>F269/'Cash Flow Calculator'!$D$8</f>
        <v>1.3457808708054633</v>
      </c>
      <c r="I269" s="12">
        <f>'Cash Flow Calculator'!$B$5-D269</f>
        <v>500085.50961470592</v>
      </c>
      <c r="J269" s="11">
        <f>I269/'Cash Flow Calculator'!$B$5</f>
        <v>1.5875730463958919</v>
      </c>
      <c r="K269" s="7">
        <f>((1+C269/12*'Cash Flow Calculator'!$B$35)*'Cash Flow Calculator'!$B$5)*J269</f>
        <v>831392.15973444865</v>
      </c>
      <c r="L269">
        <f>IF(C269='Cash Flow Calculator'!$B$41,'Cash Flow Calculator'!$B$38,0)</f>
        <v>0</v>
      </c>
      <c r="M269">
        <f>IF(C269='Cash Flow Calculator'!$B$47,'Cash Flow Calculator'!$B$44,0)</f>
        <v>0</v>
      </c>
    </row>
    <row r="270" spans="2:13">
      <c r="C270" s="3">
        <v>266</v>
      </c>
      <c r="D270" s="7">
        <f t="shared" si="4"/>
        <v>-187636.76239058672</v>
      </c>
      <c r="E270" s="7">
        <f>'Cash Flow Calculator'!$B$8/12*D270</f>
        <v>-664.54686679999463</v>
      </c>
      <c r="F270" s="7">
        <f>'Cash Flow Calculator'!$D$8-E270</f>
        <v>2560.2884627953626</v>
      </c>
      <c r="G270" s="11">
        <f>F270/'Cash Flow Calculator'!$D$8</f>
        <v>1.3505471780562326</v>
      </c>
      <c r="I270" s="12">
        <f>'Cash Flow Calculator'!$B$5-D270</f>
        <v>502636.76239058672</v>
      </c>
      <c r="J270" s="11">
        <f>I270/'Cash Flow Calculator'!$B$5</f>
        <v>1.5956722615574181</v>
      </c>
      <c r="K270" s="7">
        <f>((1+C270/12*'Cash Flow Calculator'!$B$35)*'Cash Flow Calculator'!$B$5)*J270</f>
        <v>836890.20938032691</v>
      </c>
      <c r="L270">
        <f>IF(C270='Cash Flow Calculator'!$B$41,'Cash Flow Calculator'!$B$38,0)</f>
        <v>0</v>
      </c>
      <c r="M270">
        <f>IF(C270='Cash Flow Calculator'!$B$47,'Cash Flow Calculator'!$B$44,0)</f>
        <v>0</v>
      </c>
    </row>
    <row r="271" spans="2:13">
      <c r="C271" s="3">
        <v>267</v>
      </c>
      <c r="D271" s="7">
        <f t="shared" si="4"/>
        <v>-190197.0508533821</v>
      </c>
      <c r="E271" s="7">
        <f>'Cash Flow Calculator'!$B$8/12*D271</f>
        <v>-673.6145551057283</v>
      </c>
      <c r="F271" s="7">
        <f>'Cash Flow Calculator'!$D$8-E271</f>
        <v>2569.3561511010962</v>
      </c>
      <c r="G271" s="11">
        <f>F271/'Cash Flow Calculator'!$D$8</f>
        <v>1.3553303659785152</v>
      </c>
      <c r="I271" s="12">
        <f>'Cash Flow Calculator'!$B$5-D271</f>
        <v>505197.0508533821</v>
      </c>
      <c r="J271" s="11">
        <f>I271/'Cash Flow Calculator'!$B$5</f>
        <v>1.6038001614393083</v>
      </c>
      <c r="K271" s="7">
        <f>((1+C271/12*'Cash Flow Calculator'!$B$35)*'Cash Flow Calculator'!$B$5)*J271</f>
        <v>842416.08229801466</v>
      </c>
      <c r="L271">
        <f>IF(C271='Cash Flow Calculator'!$B$41,'Cash Flow Calculator'!$B$38,0)</f>
        <v>0</v>
      </c>
      <c r="M271">
        <f>IF(C271='Cash Flow Calculator'!$B$47,'Cash Flow Calculator'!$B$44,0)</f>
        <v>0</v>
      </c>
    </row>
    <row r="272" spans="2:13">
      <c r="C272" s="3">
        <v>268</v>
      </c>
      <c r="D272" s="7">
        <f t="shared" si="4"/>
        <v>-192766.40700448319</v>
      </c>
      <c r="E272" s="7">
        <f>'Cash Flow Calculator'!$B$8/12*D272</f>
        <v>-682.71435814087806</v>
      </c>
      <c r="F272" s="7">
        <f>'Cash Flow Calculator'!$D$8-E272</f>
        <v>2578.455954136246</v>
      </c>
      <c r="G272" s="11">
        <f>F272/'Cash Flow Calculator'!$D$8</f>
        <v>1.3601304943580224</v>
      </c>
      <c r="I272" s="12">
        <f>'Cash Flow Calculator'!$B$5-D272</f>
        <v>507766.40700448316</v>
      </c>
      <c r="J272" s="11">
        <f>I272/'Cash Flow Calculator'!$B$5</f>
        <v>1.61195684763328</v>
      </c>
      <c r="K272" s="7">
        <f>((1+C272/12*'Cash Flow Calculator'!$B$35)*'Cash Flow Calculator'!$B$5)*J272</f>
        <v>847969.89969748689</v>
      </c>
      <c r="L272">
        <f>IF(C272='Cash Flow Calculator'!$B$41,'Cash Flow Calculator'!$B$38,0)</f>
        <v>0</v>
      </c>
      <c r="M272">
        <f>IF(C272='Cash Flow Calculator'!$B$47,'Cash Flow Calculator'!$B$44,0)</f>
        <v>0</v>
      </c>
    </row>
    <row r="273" spans="2:13">
      <c r="C273" s="3">
        <v>269</v>
      </c>
      <c r="D273" s="7">
        <f t="shared" si="4"/>
        <v>-195344.86295861943</v>
      </c>
      <c r="E273" s="7">
        <f>'Cash Flow Calculator'!$B$8/12*D273</f>
        <v>-691.84638964511055</v>
      </c>
      <c r="F273" s="7">
        <f>'Cash Flow Calculator'!$D$8-E273</f>
        <v>2587.5879856404781</v>
      </c>
      <c r="G273" s="11">
        <f>F273/'Cash Flow Calculator'!$D$8</f>
        <v>1.3649476231922069</v>
      </c>
      <c r="I273" s="12">
        <f>'Cash Flow Calculator'!$B$5-D273</f>
        <v>510344.86295861943</v>
      </c>
      <c r="J273" s="11">
        <f>I273/'Cash Flow Calculator'!$B$5</f>
        <v>1.6201424220908553</v>
      </c>
      <c r="K273" s="7">
        <f>((1+C273/12*'Cash Flow Calculator'!$B$35)*'Cash Flow Calculator'!$B$5)*J273</f>
        <v>853551.78329829103</v>
      </c>
      <c r="L273">
        <f>IF(C273='Cash Flow Calculator'!$B$41,'Cash Flow Calculator'!$B$38,0)</f>
        <v>0</v>
      </c>
      <c r="M273">
        <f>IF(C273='Cash Flow Calculator'!$B$47,'Cash Flow Calculator'!$B$44,0)</f>
        <v>0</v>
      </c>
    </row>
    <row r="274" spans="2:13">
      <c r="C274" s="3">
        <v>270</v>
      </c>
      <c r="D274" s="7">
        <f t="shared" si="4"/>
        <v>-197932.45094425991</v>
      </c>
      <c r="E274" s="7">
        <f>'Cash Flow Calculator'!$B$8/12*D274</f>
        <v>-701.01076376092055</v>
      </c>
      <c r="F274" s="7">
        <f>'Cash Flow Calculator'!$D$8-E274</f>
        <v>2596.7523597562886</v>
      </c>
      <c r="G274" s="11">
        <f>F274/'Cash Flow Calculator'!$D$8</f>
        <v>1.3697818126910128</v>
      </c>
      <c r="I274" s="12">
        <f>'Cash Flow Calculator'!$B$5-D274</f>
        <v>512932.45094425988</v>
      </c>
      <c r="J274" s="11">
        <f>I274/'Cash Flow Calculator'!$B$5</f>
        <v>1.6283569871246346</v>
      </c>
      <c r="K274" s="7">
        <f>((1+C274/12*'Cash Flow Calculator'!$B$35)*'Cash Flow Calculator'!$B$5)*J274</f>
        <v>859161.85533163534</v>
      </c>
      <c r="L274">
        <f>IF(C274='Cash Flow Calculator'!$B$41,'Cash Flow Calculator'!$B$38,0)</f>
        <v>0</v>
      </c>
      <c r="M274">
        <f>IF(C274='Cash Flow Calculator'!$B$47,'Cash Flow Calculator'!$B$44,0)</f>
        <v>0</v>
      </c>
    </row>
    <row r="275" spans="2:13">
      <c r="C275" s="3">
        <v>271</v>
      </c>
      <c r="D275" s="7">
        <f t="shared" si="4"/>
        <v>-200529.20330401621</v>
      </c>
      <c r="E275" s="7">
        <f>'Cash Flow Calculator'!$B$8/12*D275</f>
        <v>-710.20759503505747</v>
      </c>
      <c r="F275" s="7">
        <f>'Cash Flow Calculator'!$D$8-E275</f>
        <v>2605.949191030425</v>
      </c>
      <c r="G275" s="11">
        <f>F275/'Cash Flow Calculator'!$D$8</f>
        <v>1.3746331232776265</v>
      </c>
      <c r="I275" s="12">
        <f>'Cash Flow Calculator'!$B$5-D275</f>
        <v>515529.20330401621</v>
      </c>
      <c r="J275" s="11">
        <f>I275/'Cash Flow Calculator'!$B$5</f>
        <v>1.6366006454095752</v>
      </c>
      <c r="K275" s="7">
        <f>((1+C275/12*'Cash Flow Calculator'!$B$35)*'Cash Flow Calculator'!$B$5)*J275</f>
        <v>864800.23854248715</v>
      </c>
      <c r="L275">
        <f>IF(C275='Cash Flow Calculator'!$B$41,'Cash Flow Calculator'!$B$38,0)</f>
        <v>0</v>
      </c>
      <c r="M275">
        <f>IF(C275='Cash Flow Calculator'!$B$47,'Cash Flow Calculator'!$B$44,0)</f>
        <v>0</v>
      </c>
    </row>
    <row r="276" spans="2:13">
      <c r="C276" s="3">
        <v>272</v>
      </c>
      <c r="D276" s="7">
        <f t="shared" si="4"/>
        <v>-203135.15249504664</v>
      </c>
      <c r="E276" s="7">
        <f>'Cash Flow Calculator'!$B$8/12*D276</f>
        <v>-719.43699841995692</v>
      </c>
      <c r="F276" s="7">
        <f>'Cash Flow Calculator'!$D$8-E276</f>
        <v>2615.1785944153248</v>
      </c>
      <c r="G276" s="11">
        <f>F276/'Cash Flow Calculator'!$D$8</f>
        <v>1.379501615589235</v>
      </c>
      <c r="I276" s="12">
        <f>'Cash Flow Calculator'!$B$5-D276</f>
        <v>518135.15249504661</v>
      </c>
      <c r="J276" s="11">
        <f>I276/'Cash Flow Calculator'!$B$5</f>
        <v>1.6448734999842749</v>
      </c>
      <c r="K276" s="7">
        <f>((1+C276/12*'Cash Flow Calculator'!$B$35)*'Cash Flow Calculator'!$B$5)*J276</f>
        <v>870467.05619167828</v>
      </c>
      <c r="L276">
        <f>IF(C276='Cash Flow Calculator'!$B$41,'Cash Flow Calculator'!$B$38,0)</f>
        <v>0</v>
      </c>
      <c r="M276">
        <f>IF(C276='Cash Flow Calculator'!$B$47,'Cash Flow Calculator'!$B$44,0)</f>
        <v>0</v>
      </c>
    </row>
    <row r="277" spans="2:13">
      <c r="C277" s="3">
        <v>273</v>
      </c>
      <c r="D277" s="7">
        <f t="shared" si="4"/>
        <v>-205750.33108946198</v>
      </c>
      <c r="E277" s="7">
        <f>'Cash Flow Calculator'!$B$8/12*D277</f>
        <v>-728.69908927517793</v>
      </c>
      <c r="F277" s="7">
        <f>'Cash Flow Calculator'!$D$8-E277</f>
        <v>2624.4406852705456</v>
      </c>
      <c r="G277" s="11">
        <f>F277/'Cash Flow Calculator'!$D$8</f>
        <v>1.3843873504777802</v>
      </c>
      <c r="I277" s="12">
        <f>'Cash Flow Calculator'!$B$5-D277</f>
        <v>520750.33108946198</v>
      </c>
      <c r="J277" s="11">
        <f>I277/'Cash Flow Calculator'!$B$5</f>
        <v>1.6531756542522602</v>
      </c>
      <c r="K277" s="7">
        <f>((1+C277/12*'Cash Flow Calculator'!$B$35)*'Cash Flow Calculator'!$B$5)*J277</f>
        <v>876162.4320580198</v>
      </c>
      <c r="L277">
        <f>IF(C277='Cash Flow Calculator'!$B$41,'Cash Flow Calculator'!$B$38,0)</f>
        <v>0</v>
      </c>
      <c r="M277">
        <f>IF(C277='Cash Flow Calculator'!$B$47,'Cash Flow Calculator'!$B$44,0)</f>
        <v>0</v>
      </c>
    </row>
    <row r="278" spans="2:13">
      <c r="C278" s="3">
        <v>274</v>
      </c>
      <c r="D278" s="7">
        <f t="shared" si="4"/>
        <v>-208374.77177473254</v>
      </c>
      <c r="E278" s="7">
        <f>'Cash Flow Calculator'!$B$8/12*D278</f>
        <v>-737.99398336884451</v>
      </c>
      <c r="F278" s="7">
        <f>'Cash Flow Calculator'!$D$8-E278</f>
        <v>2633.7355793642123</v>
      </c>
      <c r="G278" s="11">
        <f>F278/'Cash Flow Calculator'!$D$8</f>
        <v>1.3892903890107224</v>
      </c>
      <c r="I278" s="12">
        <f>'Cash Flow Calculator'!$B$5-D278</f>
        <v>523374.77177473251</v>
      </c>
      <c r="J278" s="11">
        <f>I278/'Cash Flow Calculator'!$B$5</f>
        <v>1.6615072119832779</v>
      </c>
      <c r="K278" s="7">
        <f>((1+C278/12*'Cash Flow Calculator'!$B$35)*'Cash Flow Calculator'!$B$5)*J278</f>
        <v>881886.4904404243</v>
      </c>
      <c r="L278">
        <f>IF(C278='Cash Flow Calculator'!$B$41,'Cash Flow Calculator'!$B$38,0)</f>
        <v>0</v>
      </c>
      <c r="M278">
        <f>IF(C278='Cash Flow Calculator'!$B$47,'Cash Flow Calculator'!$B$44,0)</f>
        <v>0</v>
      </c>
    </row>
    <row r="279" spans="2:13">
      <c r="C279" s="3">
        <v>275</v>
      </c>
      <c r="D279" s="7">
        <f t="shared" si="4"/>
        <v>-211008.50735409674</v>
      </c>
      <c r="E279" s="7">
        <f>'Cash Flow Calculator'!$B$8/12*D279</f>
        <v>-747.32179687909263</v>
      </c>
      <c r="F279" s="7">
        <f>'Cash Flow Calculator'!$D$8-E279</f>
        <v>2643.0633928744605</v>
      </c>
      <c r="G279" s="11">
        <f>F279/'Cash Flow Calculator'!$D$8</f>
        <v>1.3942107924718021</v>
      </c>
      <c r="I279" s="12">
        <f>'Cash Flow Calculator'!$B$5-D279</f>
        <v>526008.50735409674</v>
      </c>
      <c r="J279" s="11">
        <f>I279/'Cash Flow Calculator'!$B$5</f>
        <v>1.6698682773145928</v>
      </c>
      <c r="K279" s="7">
        <f>((1+C279/12*'Cash Flow Calculator'!$B$35)*'Cash Flow Calculator'!$B$5)*J279</f>
        <v>887639.35616003827</v>
      </c>
      <c r="L279">
        <f>IF(C279='Cash Flow Calculator'!$B$41,'Cash Flow Calculator'!$B$38,0)</f>
        <v>0</v>
      </c>
      <c r="M279">
        <f>IF(C279='Cash Flow Calculator'!$B$47,'Cash Flow Calculator'!$B$44,0)</f>
        <v>0</v>
      </c>
    </row>
    <row r="280" spans="2:13">
      <c r="C280" s="3">
        <v>276</v>
      </c>
      <c r="D280" s="7">
        <f t="shared" si="4"/>
        <v>-213651.57074697121</v>
      </c>
      <c r="E280" s="7">
        <f>'Cash Flow Calculator'!$B$8/12*D280</f>
        <v>-756.68264639552308</v>
      </c>
      <c r="F280" s="7">
        <f>'Cash Flow Calculator'!$D$8-E280</f>
        <v>2652.4242423908909</v>
      </c>
      <c r="G280" s="11">
        <f>F280/'Cash Flow Calculator'!$D$8</f>
        <v>1.3991486223618064</v>
      </c>
      <c r="I280" s="12">
        <f>'Cash Flow Calculator'!$B$5-D280</f>
        <v>528651.57074697118</v>
      </c>
      <c r="J280" s="11">
        <f>I280/'Cash Flow Calculator'!$B$5</f>
        <v>1.6782589547522895</v>
      </c>
      <c r="K280" s="7">
        <f>((1+C280/12*'Cash Flow Calculator'!$B$35)*'Cash Flow Calculator'!$B$5)*J280</f>
        <v>893421.15456238133</v>
      </c>
      <c r="L280">
        <f>IF(C280='Cash Flow Calculator'!$B$41,'Cash Flow Calculator'!$B$38,0)</f>
        <v>0</v>
      </c>
      <c r="M280">
        <f>IF(C280='Cash Flow Calculator'!$B$47,'Cash Flow Calculator'!$B$44,0)</f>
        <v>0</v>
      </c>
    </row>
    <row r="281" spans="2:13">
      <c r="B281" s="3" t="s">
        <v>72</v>
      </c>
      <c r="C281" s="3">
        <v>277</v>
      </c>
      <c r="D281" s="7">
        <f t="shared" si="4"/>
        <v>-216303.99498936211</v>
      </c>
      <c r="E281" s="7">
        <f>'Cash Flow Calculator'!$B$8/12*D281</f>
        <v>-766.07664892065748</v>
      </c>
      <c r="F281" s="7">
        <f>'Cash Flow Calculator'!$D$8-E281</f>
        <v>2661.8182449160254</v>
      </c>
      <c r="G281" s="11">
        <f>F281/'Cash Flow Calculator'!$D$8</f>
        <v>1.4041039403993378</v>
      </c>
      <c r="I281" s="12">
        <f>'Cash Flow Calculator'!$B$5-D281</f>
        <v>531303.99498936208</v>
      </c>
      <c r="J281" s="11">
        <f>I281/'Cash Flow Calculator'!$B$5</f>
        <v>1.686679349172578</v>
      </c>
      <c r="K281" s="7">
        <f>((1+C281/12*'Cash Flow Calculator'!$B$35)*'Cash Flow Calculator'!$B$5)*J281</f>
        <v>899232.01151949528</v>
      </c>
      <c r="L281">
        <f>IF(C281='Cash Flow Calculator'!$B$41,'Cash Flow Calculator'!$B$38,0)</f>
        <v>0</v>
      </c>
      <c r="M281">
        <f>IF(C281='Cash Flow Calculator'!$B$47,'Cash Flow Calculator'!$B$44,0)</f>
        <v>0</v>
      </c>
    </row>
    <row r="282" spans="2:13">
      <c r="C282" s="3">
        <v>278</v>
      </c>
      <c r="D282" s="7">
        <f t="shared" si="4"/>
        <v>-218965.81323427815</v>
      </c>
      <c r="E282" s="7">
        <f>'Cash Flow Calculator'!$B$8/12*D282</f>
        <v>-775.50392187140187</v>
      </c>
      <c r="F282" s="7">
        <f>'Cash Flow Calculator'!$D$8-E282</f>
        <v>2671.2455178667697</v>
      </c>
      <c r="G282" s="11">
        <f>F282/'Cash Flow Calculator'!$D$8</f>
        <v>1.4090768085215855</v>
      </c>
      <c r="I282" s="12">
        <f>'Cash Flow Calculator'!$B$5-D282</f>
        <v>533965.81323427812</v>
      </c>
      <c r="J282" s="11">
        <f>I282/'Cash Flow Calculator'!$B$5</f>
        <v>1.6951295658231051</v>
      </c>
      <c r="K282" s="7">
        <f>((1+C282/12*'Cash Flow Calculator'!$B$35)*'Cash Flow Calculator'!$B$5)*J282</f>
        <v>905072.05343210138</v>
      </c>
      <c r="L282">
        <f>IF(C282='Cash Flow Calculator'!$B$41,'Cash Flow Calculator'!$B$38,0)</f>
        <v>0</v>
      </c>
      <c r="M282">
        <f>IF(C282='Cash Flow Calculator'!$B$47,'Cash Flow Calculator'!$B$44,0)</f>
        <v>0</v>
      </c>
    </row>
    <row r="283" spans="2:13">
      <c r="C283" s="3">
        <v>279</v>
      </c>
      <c r="D283" s="7">
        <f t="shared" si="4"/>
        <v>-221637.05875214492</v>
      </c>
      <c r="E283" s="7">
        <f>'Cash Flow Calculator'!$B$8/12*D283</f>
        <v>-784.96458308051331</v>
      </c>
      <c r="F283" s="7">
        <f>'Cash Flow Calculator'!$D$8-E283</f>
        <v>2680.7061790758812</v>
      </c>
      <c r="G283" s="11">
        <f>F283/'Cash Flow Calculator'!$D$8</f>
        <v>1.4140672888850994</v>
      </c>
      <c r="I283" s="12">
        <f>'Cash Flow Calculator'!$B$5-D283</f>
        <v>536637.05875214492</v>
      </c>
      <c r="J283" s="11">
        <f>I283/'Cash Flow Calculator'!$B$5</f>
        <v>1.7036097103242696</v>
      </c>
      <c r="K283" s="7">
        <f>((1+C283/12*'Cash Flow Calculator'!$B$35)*'Cash Flow Calculator'!$B$5)*J283</f>
        <v>910941.40723176603</v>
      </c>
      <c r="L283">
        <f>IF(C283='Cash Flow Calculator'!$B$41,'Cash Flow Calculator'!$B$38,0)</f>
        <v>0</v>
      </c>
      <c r="M283">
        <f>IF(C283='Cash Flow Calculator'!$B$47,'Cash Flow Calculator'!$B$44,0)</f>
        <v>0</v>
      </c>
    </row>
    <row r="284" spans="2:13">
      <c r="C284" s="3">
        <v>280</v>
      </c>
      <c r="D284" s="7">
        <f t="shared" si="4"/>
        <v>-224317.76493122079</v>
      </c>
      <c r="E284" s="7">
        <f>'Cash Flow Calculator'!$B$8/12*D284</f>
        <v>-794.45875079807365</v>
      </c>
      <c r="F284" s="7">
        <f>'Cash Flow Calculator'!$D$8-E284</f>
        <v>2690.2003467934414</v>
      </c>
      <c r="G284" s="11">
        <f>F284/'Cash Flow Calculator'!$D$8</f>
        <v>1.4190754438665674</v>
      </c>
      <c r="I284" s="12">
        <f>'Cash Flow Calculator'!$B$5-D284</f>
        <v>539317.76493122079</v>
      </c>
      <c r="J284" s="11">
        <f>I284/'Cash Flow Calculator'!$B$5</f>
        <v>1.7121198886705422</v>
      </c>
      <c r="K284" s="7">
        <f>((1+C284/12*'Cash Flow Calculator'!$B$35)*'Cash Flow Calculator'!$B$5)*J284</f>
        <v>916840.2003830754</v>
      </c>
      <c r="L284">
        <f>IF(C284='Cash Flow Calculator'!$B$41,'Cash Flow Calculator'!$B$38,0)</f>
        <v>0</v>
      </c>
      <c r="M284">
        <f>IF(C284='Cash Flow Calculator'!$B$47,'Cash Flow Calculator'!$B$44,0)</f>
        <v>0</v>
      </c>
    </row>
    <row r="285" spans="2:13">
      <c r="C285" s="3">
        <v>281</v>
      </c>
      <c r="D285" s="7">
        <f t="shared" si="4"/>
        <v>-227007.96527801425</v>
      </c>
      <c r="E285" s="7">
        <f>'Cash Flow Calculator'!$B$8/12*D285</f>
        <v>-803.98654369296719</v>
      </c>
      <c r="F285" s="7">
        <f>'Cash Flow Calculator'!$D$8-E285</f>
        <v>2699.728139688335</v>
      </c>
      <c r="G285" s="11">
        <f>F285/'Cash Flow Calculator'!$D$8</f>
        <v>1.4241013360635948</v>
      </c>
      <c r="I285" s="12">
        <f>'Cash Flow Calculator'!$B$5-D285</f>
        <v>542007.96527801431</v>
      </c>
      <c r="J285" s="11">
        <f>I285/'Cash Flow Calculator'!$B$5</f>
        <v>1.7206602072317914</v>
      </c>
      <c r="K285" s="7">
        <f>((1+C285/12*'Cash Flow Calculator'!$B$35)*'Cash Flow Calculator'!$B$5)*J285</f>
        <v>922768.56088581926</v>
      </c>
      <c r="L285">
        <f>IF(C285='Cash Flow Calculator'!$B$41,'Cash Flow Calculator'!$B$38,0)</f>
        <v>0</v>
      </c>
      <c r="M285">
        <f>IF(C285='Cash Flow Calculator'!$B$47,'Cash Flow Calculator'!$B$44,0)</f>
        <v>0</v>
      </c>
    </row>
    <row r="286" spans="2:13">
      <c r="C286" s="3">
        <v>282</v>
      </c>
      <c r="D286" s="7">
        <f t="shared" si="4"/>
        <v>-229707.6934177026</v>
      </c>
      <c r="E286" s="7">
        <f>'Cash Flow Calculator'!$B$8/12*D286</f>
        <v>-813.54808085436343</v>
      </c>
      <c r="F286" s="7">
        <f>'Cash Flow Calculator'!$D$8-E286</f>
        <v>2709.2896768497312</v>
      </c>
      <c r="G286" s="11">
        <f>F286/'Cash Flow Calculator'!$D$8</f>
        <v>1.4291450282954867</v>
      </c>
      <c r="I286" s="12">
        <f>'Cash Flow Calculator'!$B$5-D286</f>
        <v>544707.69341770257</v>
      </c>
      <c r="J286" s="11">
        <f>I286/'Cash Flow Calculator'!$B$5</f>
        <v>1.7292307727546112</v>
      </c>
      <c r="K286" s="7">
        <f>((1+C286/12*'Cash Flow Calculator'!$B$35)*'Cash Flow Calculator'!$B$5)*J286</f>
        <v>928726.61727718287</v>
      </c>
      <c r="L286">
        <f>IF(C286='Cash Flow Calculator'!$B$41,'Cash Flow Calculator'!$B$38,0)</f>
        <v>0</v>
      </c>
      <c r="M286">
        <f>IF(C286='Cash Flow Calculator'!$B$47,'Cash Flow Calculator'!$B$44,0)</f>
        <v>0</v>
      </c>
    </row>
    <row r="287" spans="2:13">
      <c r="C287" s="3">
        <v>283</v>
      </c>
      <c r="D287" s="7">
        <f t="shared" si="4"/>
        <v>-232416.98309455233</v>
      </c>
      <c r="E287" s="7">
        <f>'Cash Flow Calculator'!$B$8/12*D287</f>
        <v>-823.14348179320621</v>
      </c>
      <c r="F287" s="7">
        <f>'Cash Flow Calculator'!$D$8-E287</f>
        <v>2718.8850777885741</v>
      </c>
      <c r="G287" s="11">
        <f>F287/'Cash Flow Calculator'!$D$8</f>
        <v>1.4342065836040334</v>
      </c>
      <c r="I287" s="12">
        <f>'Cash Flow Calculator'!$B$5-D287</f>
        <v>547416.9830945523</v>
      </c>
      <c r="J287" s="11">
        <f>I287/'Cash Flow Calculator'!$B$5</f>
        <v>1.7378316923636581</v>
      </c>
      <c r="K287" s="7">
        <f>((1+C287/12*'Cash Flow Calculator'!$B$35)*'Cash Flow Calculator'!$B$5)*J287</f>
        <v>934714.49863394804</v>
      </c>
      <c r="L287">
        <f>IF(C287='Cash Flow Calculator'!$B$41,'Cash Flow Calculator'!$B$38,0)</f>
        <v>0</v>
      </c>
      <c r="M287">
        <f>IF(C287='Cash Flow Calculator'!$B$47,'Cash Flow Calculator'!$B$44,0)</f>
        <v>0</v>
      </c>
    </row>
    <row r="288" spans="2:13">
      <c r="C288" s="3">
        <v>284</v>
      </c>
      <c r="D288" s="7">
        <f t="shared" si="4"/>
        <v>-235135.86817234091</v>
      </c>
      <c r="E288" s="7">
        <f>'Cash Flow Calculator'!$B$8/12*D288</f>
        <v>-832.77286644370747</v>
      </c>
      <c r="F288" s="7">
        <f>'Cash Flow Calculator'!$D$8-E288</f>
        <v>2728.514462439075</v>
      </c>
      <c r="G288" s="11">
        <f>F288/'Cash Flow Calculator'!$D$8</f>
        <v>1.4392860652542976</v>
      </c>
      <c r="I288" s="12">
        <f>'Cash Flow Calculator'!$B$5-D288</f>
        <v>550135.86817234091</v>
      </c>
      <c r="J288" s="11">
        <f>I288/'Cash Flow Calculator'!$B$5</f>
        <v>1.7464630735629869</v>
      </c>
      <c r="K288" s="7">
        <f>((1+C288/12*'Cash Flow Calculator'!$B$35)*'Cash Flow Calculator'!$B$5)*J288</f>
        <v>940732.33457470289</v>
      </c>
      <c r="L288">
        <f>IF(C288='Cash Flow Calculator'!$B$41,'Cash Flow Calculator'!$B$38,0)</f>
        <v>0</v>
      </c>
      <c r="M288">
        <f>IF(C288='Cash Flow Calculator'!$B$47,'Cash Flow Calculator'!$B$44,0)</f>
        <v>0</v>
      </c>
    </row>
    <row r="289" spans="2:13">
      <c r="C289" s="3">
        <v>285</v>
      </c>
      <c r="D289" s="7">
        <f t="shared" si="4"/>
        <v>-237864.38263477999</v>
      </c>
      <c r="E289" s="7">
        <f>'Cash Flow Calculator'!$B$8/12*D289</f>
        <v>-842.43635516484585</v>
      </c>
      <c r="F289" s="7">
        <f>'Cash Flow Calculator'!$D$8-E289</f>
        <v>2738.1779511602135</v>
      </c>
      <c r="G289" s="11">
        <f>F289/'Cash Flow Calculator'!$D$8</f>
        <v>1.4443835367354065</v>
      </c>
      <c r="I289" s="12">
        <f>'Cash Flow Calculator'!$B$5-D289</f>
        <v>552864.38263478002</v>
      </c>
      <c r="J289" s="11">
        <f>I289/'Cash Flow Calculator'!$B$5</f>
        <v>1.7551250242373968</v>
      </c>
      <c r="K289" s="7">
        <f>((1+C289/12*'Cash Flow Calculator'!$B$35)*'Cash Flow Calculator'!$B$5)*J289</f>
        <v>946780.25526206079</v>
      </c>
      <c r="L289">
        <f>IF(C289='Cash Flow Calculator'!$B$41,'Cash Flow Calculator'!$B$38,0)</f>
        <v>0</v>
      </c>
      <c r="M289">
        <f>IF(C289='Cash Flow Calculator'!$B$47,'Cash Flow Calculator'!$B$44,0)</f>
        <v>0</v>
      </c>
    </row>
    <row r="290" spans="2:13">
      <c r="C290" s="3">
        <v>286</v>
      </c>
      <c r="D290" s="7">
        <f t="shared" si="4"/>
        <v>-240602.5605859402</v>
      </c>
      <c r="E290" s="7">
        <f>'Cash Flow Calculator'!$B$8/12*D290</f>
        <v>-852.1340687418716</v>
      </c>
      <c r="F290" s="7">
        <f>'Cash Flow Calculator'!$D$8-E290</f>
        <v>2747.8756647372393</v>
      </c>
      <c r="G290" s="11">
        <f>F290/'Cash Flow Calculator'!$D$8</f>
        <v>1.4494990617613444</v>
      </c>
      <c r="I290" s="12">
        <f>'Cash Flow Calculator'!$B$5-D290</f>
        <v>555602.56058594026</v>
      </c>
      <c r="J290" s="11">
        <f>I290/'Cash Flow Calculator'!$B$5</f>
        <v>1.7638176526537785</v>
      </c>
      <c r="K290" s="7">
        <f>((1+C290/12*'Cash Flow Calculator'!$B$35)*'Cash Flow Calculator'!$B$5)*J290</f>
        <v>952858.39140488754</v>
      </c>
      <c r="L290">
        <f>IF(C290='Cash Flow Calculator'!$B$41,'Cash Flow Calculator'!$B$38,0)</f>
        <v>0</v>
      </c>
      <c r="M290">
        <f>IF(C290='Cash Flow Calculator'!$B$47,'Cash Flow Calculator'!$B$44,0)</f>
        <v>0</v>
      </c>
    </row>
    <row r="291" spans="2:13">
      <c r="C291" s="3">
        <v>287</v>
      </c>
      <c r="D291" s="7">
        <f t="shared" si="4"/>
        <v>-243350.43625067745</v>
      </c>
      <c r="E291" s="7">
        <f>'Cash Flow Calculator'!$B$8/12*D291</f>
        <v>-861.86612838781605</v>
      </c>
      <c r="F291" s="7">
        <f>'Cash Flow Calculator'!$D$8-E291</f>
        <v>2757.6077243831837</v>
      </c>
      <c r="G291" s="11">
        <f>F291/'Cash Flow Calculator'!$D$8</f>
        <v>1.4546327042717493</v>
      </c>
      <c r="I291" s="12">
        <f>'Cash Flow Calculator'!$B$5-D291</f>
        <v>558350.43625067745</v>
      </c>
      <c r="J291" s="11">
        <f>I291/'Cash Flow Calculator'!$B$5</f>
        <v>1.7725410674624682</v>
      </c>
      <c r="K291" s="7">
        <f>((1+C291/12*'Cash Flow Calculator'!$B$35)*'Cash Flow Calculator'!$B$5)*J291</f>
        <v>958966.87426053861</v>
      </c>
      <c r="L291">
        <f>IF(C291='Cash Flow Calculator'!$B$41,'Cash Flow Calculator'!$B$38,0)</f>
        <v>0</v>
      </c>
      <c r="M291">
        <f>IF(C291='Cash Flow Calculator'!$B$47,'Cash Flow Calculator'!$B$44,0)</f>
        <v>0</v>
      </c>
    </row>
    <row r="292" spans="2:13">
      <c r="C292" s="3">
        <v>288</v>
      </c>
      <c r="D292" s="7">
        <f t="shared" si="4"/>
        <v>-246108.04397506063</v>
      </c>
      <c r="E292" s="7">
        <f>'Cash Flow Calculator'!$B$8/12*D292</f>
        <v>-871.63265574500645</v>
      </c>
      <c r="F292" s="7">
        <f>'Cash Flow Calculator'!$D$8-E292</f>
        <v>2767.3742517403743</v>
      </c>
      <c r="G292" s="11">
        <f>F292/'Cash Flow Calculator'!$D$8</f>
        <v>1.4597845284327118</v>
      </c>
      <c r="I292" s="12">
        <f>'Cash Flow Calculator'!$B$5-D292</f>
        <v>561108.04397506057</v>
      </c>
      <c r="J292" s="11">
        <f>I292/'Cash Flow Calculator'!$B$5</f>
        <v>1.7812953776986049</v>
      </c>
      <c r="K292" s="7">
        <f>((1+C292/12*'Cash Flow Calculator'!$B$35)*'Cash Flow Calculator'!$B$5)*J292</f>
        <v>965105.83563710412</v>
      </c>
      <c r="L292">
        <f>IF(C292='Cash Flow Calculator'!$B$41,'Cash Flow Calculator'!$B$38,0)</f>
        <v>0</v>
      </c>
      <c r="M292">
        <f>IF(C292='Cash Flow Calculator'!$B$47,'Cash Flow Calculator'!$B$44,0)</f>
        <v>0</v>
      </c>
    </row>
    <row r="293" spans="2:13">
      <c r="B293" s="3" t="s">
        <v>73</v>
      </c>
      <c r="C293" s="3">
        <v>289</v>
      </c>
      <c r="D293" s="7">
        <f t="shared" si="4"/>
        <v>-248875.418226801</v>
      </c>
      <c r="E293" s="7">
        <f>'Cash Flow Calculator'!$B$8/12*D293</f>
        <v>-881.43377288658701</v>
      </c>
      <c r="F293" s="7">
        <f>'Cash Flow Calculator'!$D$8-E293</f>
        <v>2777.1753688819549</v>
      </c>
      <c r="G293" s="11">
        <f>F293/'Cash Flow Calculator'!$D$8</f>
        <v>1.4649545986375776</v>
      </c>
      <c r="I293" s="12">
        <f>'Cash Flow Calculator'!$B$5-D293</f>
        <v>563875.41822680098</v>
      </c>
      <c r="J293" s="11">
        <f>I293/'Cash Flow Calculator'!$B$5</f>
        <v>1.7900806927834951</v>
      </c>
      <c r="K293" s="7">
        <f>((1+C293/12*'Cash Flow Calculator'!$B$35)*'Cash Flow Calculator'!$B$5)*J293</f>
        <v>971275.40789566468</v>
      </c>
      <c r="L293">
        <f>IF(C293='Cash Flow Calculator'!$B$41,'Cash Flow Calculator'!$B$38,0)</f>
        <v>0</v>
      </c>
      <c r="M293">
        <f>IF(C293='Cash Flow Calculator'!$B$47,'Cash Flow Calculator'!$B$44,0)</f>
        <v>0</v>
      </c>
    </row>
    <row r="294" spans="2:13">
      <c r="C294" s="3">
        <v>290</v>
      </c>
      <c r="D294" s="7">
        <f t="shared" si="4"/>
        <v>-251652.59359568296</v>
      </c>
      <c r="E294" s="7">
        <f>'Cash Flow Calculator'!$B$8/12*D294</f>
        <v>-891.26960231804389</v>
      </c>
      <c r="F294" s="7">
        <f>'Cash Flow Calculator'!$D$8-E294</f>
        <v>2787.0111983134116</v>
      </c>
      <c r="G294" s="11">
        <f>F294/'Cash Flow Calculator'!$D$8</f>
        <v>1.4701429795077523</v>
      </c>
      <c r="I294" s="12">
        <f>'Cash Flow Calculator'!$B$5-D294</f>
        <v>566652.59359568299</v>
      </c>
      <c r="J294" s="11">
        <f>I294/'Cash Flow Calculator'!$B$5</f>
        <v>1.7988971225259778</v>
      </c>
      <c r="K294" s="7">
        <f>((1+C294/12*'Cash Flow Calculator'!$B$35)*'Cash Flow Calculator'!$B$5)*J294</f>
        <v>977475.72395255312</v>
      </c>
      <c r="L294">
        <f>IF(C294='Cash Flow Calculator'!$B$41,'Cash Flow Calculator'!$B$38,0)</f>
        <v>0</v>
      </c>
      <c r="M294">
        <f>IF(C294='Cash Flow Calculator'!$B$47,'Cash Flow Calculator'!$B$44,0)</f>
        <v>0</v>
      </c>
    </row>
    <row r="295" spans="2:13">
      <c r="C295" s="3">
        <v>291</v>
      </c>
      <c r="D295" s="7">
        <f t="shared" si="4"/>
        <v>-254439.60479399638</v>
      </c>
      <c r="E295" s="7">
        <f>'Cash Flow Calculator'!$B$8/12*D295</f>
        <v>-901.14026697873726</v>
      </c>
      <c r="F295" s="7">
        <f>'Cash Flow Calculator'!$D$8-E295</f>
        <v>2796.8818629741049</v>
      </c>
      <c r="G295" s="11">
        <f>F295/'Cash Flow Calculator'!$D$8</f>
        <v>1.4753497358935088</v>
      </c>
      <c r="I295" s="12">
        <f>'Cash Flow Calculator'!$B$5-D295</f>
        <v>569439.60479399632</v>
      </c>
      <c r="J295" s="11">
        <f>I295/'Cash Flow Calculator'!$B$5</f>
        <v>1.8077447771237978</v>
      </c>
      <c r="K295" s="7">
        <f>((1+C295/12*'Cash Flow Calculator'!$B$35)*'Cash Flow Calculator'!$B$5)*J295</f>
        <v>983706.91728162859</v>
      </c>
      <c r="L295">
        <f>IF(C295='Cash Flow Calculator'!$B$41,'Cash Flow Calculator'!$B$38,0)</f>
        <v>0</v>
      </c>
      <c r="M295">
        <f>IF(C295='Cash Flow Calculator'!$B$47,'Cash Flow Calculator'!$B$44,0)</f>
        <v>0</v>
      </c>
    </row>
    <row r="296" spans="2:13">
      <c r="C296" s="3">
        <v>292</v>
      </c>
      <c r="D296" s="7">
        <f t="shared" si="4"/>
        <v>-257236.48665697049</v>
      </c>
      <c r="E296" s="7">
        <f>'Cash Flow Calculator'!$B$8/12*D296</f>
        <v>-911.04589024343727</v>
      </c>
      <c r="F296" s="7">
        <f>'Cash Flow Calculator'!$D$8-E296</f>
        <v>2806.7874862388053</v>
      </c>
      <c r="G296" s="11">
        <f>F296/'Cash Flow Calculator'!$D$8</f>
        <v>1.4805749328747986</v>
      </c>
      <c r="I296" s="12">
        <f>'Cash Flow Calculator'!$B$5-D296</f>
        <v>572236.48665697046</v>
      </c>
      <c r="J296" s="11">
        <f>I296/'Cash Flow Calculator'!$B$5</f>
        <v>1.8166237671649856</v>
      </c>
      <c r="K296" s="7">
        <f>((1+C296/12*'Cash Flow Calculator'!$B$35)*'Cash Flow Calculator'!$B$5)*J296</f>
        <v>989969.12191655894</v>
      </c>
      <c r="L296">
        <f>IF(C296='Cash Flow Calculator'!$B$41,'Cash Flow Calculator'!$B$38,0)</f>
        <v>0</v>
      </c>
      <c r="M296">
        <f>IF(C296='Cash Flow Calculator'!$B$47,'Cash Flow Calculator'!$B$44,0)</f>
        <v>0</v>
      </c>
    </row>
    <row r="297" spans="2:13">
      <c r="C297" s="3">
        <v>293</v>
      </c>
      <c r="D297" s="7">
        <f t="shared" si="4"/>
        <v>-260043.2741432093</v>
      </c>
      <c r="E297" s="7">
        <f>'Cash Flow Calculator'!$B$8/12*D297</f>
        <v>-920.98659592386639</v>
      </c>
      <c r="F297" s="7">
        <f>'Cash Flow Calculator'!$D$8-E297</f>
        <v>2816.7281919192342</v>
      </c>
      <c r="G297" s="11">
        <f>F297/'Cash Flow Calculator'!$D$8</f>
        <v>1.4858186357620635</v>
      </c>
      <c r="I297" s="12">
        <f>'Cash Flow Calculator'!$B$5-D297</f>
        <v>575043.27414320933</v>
      </c>
      <c r="J297" s="11">
        <f>I297/'Cash Flow Calculator'!$B$5</f>
        <v>1.8255342036292359</v>
      </c>
      <c r="K297" s="7">
        <f>((1+C297/12*'Cash Flow Calculator'!$B$35)*'Cash Flow Calculator'!$B$5)*J297</f>
        <v>996262.47245311015</v>
      </c>
      <c r="L297">
        <f>IF(C297='Cash Flow Calculator'!$B$41,'Cash Flow Calculator'!$B$38,0)</f>
        <v>0</v>
      </c>
      <c r="M297">
        <f>IF(C297='Cash Flow Calculator'!$B$47,'Cash Flow Calculator'!$B$44,0)</f>
        <v>0</v>
      </c>
    </row>
    <row r="298" spans="2:13">
      <c r="C298" s="3">
        <v>294</v>
      </c>
      <c r="D298" s="7">
        <f t="shared" si="4"/>
        <v>-262860.00233512855</v>
      </c>
      <c r="E298" s="7">
        <f>'Cash Flow Calculator'!$B$8/12*D298</f>
        <v>-930.96250827024699</v>
      </c>
      <c r="F298" s="7">
        <f>'Cash Flow Calculator'!$D$8-E298</f>
        <v>2826.7041042656147</v>
      </c>
      <c r="G298" s="11">
        <f>F298/'Cash Flow Calculator'!$D$8</f>
        <v>1.4910809100970539</v>
      </c>
      <c r="I298" s="12">
        <f>'Cash Flow Calculator'!$B$5-D298</f>
        <v>577860.00233512861</v>
      </c>
      <c r="J298" s="11">
        <f>I298/'Cash Flow Calculator'!$B$5</f>
        <v>1.8344761978892972</v>
      </c>
      <c r="K298" s="7">
        <f>((1+C298/12*'Cash Flow Calculator'!$B$35)*'Cash Flow Calculator'!$B$5)*J298</f>
        <v>1002587.1040514482</v>
      </c>
      <c r="L298">
        <f>IF(C298='Cash Flow Calculator'!$B$41,'Cash Flow Calculator'!$B$38,0)</f>
        <v>0</v>
      </c>
      <c r="M298">
        <f>IF(C298='Cash Flow Calculator'!$B$47,'Cash Flow Calculator'!$B$44,0)</f>
        <v>0</v>
      </c>
    </row>
    <row r="299" spans="2:13">
      <c r="C299" s="3">
        <v>295</v>
      </c>
      <c r="D299" s="7">
        <f t="shared" si="4"/>
        <v>-265686.70643939415</v>
      </c>
      <c r="E299" s="7">
        <f>'Cash Flow Calculator'!$B$8/12*D299</f>
        <v>-940.97375197285442</v>
      </c>
      <c r="F299" s="7">
        <f>'Cash Flow Calculator'!$D$8-E299</f>
        <v>2836.715347968222</v>
      </c>
      <c r="G299" s="11">
        <f>F299/'Cash Flow Calculator'!$D$8</f>
        <v>1.4963618216536476</v>
      </c>
      <c r="I299" s="12">
        <f>'Cash Flow Calculator'!$B$5-D299</f>
        <v>580686.70643939415</v>
      </c>
      <c r="J299" s="11">
        <f>I299/'Cash Flow Calculator'!$B$5</f>
        <v>1.8434498617123625</v>
      </c>
      <c r="K299" s="7">
        <f>((1+C299/12*'Cash Flow Calculator'!$B$35)*'Cash Flow Calculator'!$B$5)*J299</f>
        <v>1008943.1524384473</v>
      </c>
      <c r="L299">
        <f>IF(C299='Cash Flow Calculator'!$B$41,'Cash Flow Calculator'!$B$38,0)</f>
        <v>0</v>
      </c>
      <c r="M299">
        <f>IF(C299='Cash Flow Calculator'!$B$47,'Cash Flow Calculator'!$B$44,0)</f>
        <v>0</v>
      </c>
    </row>
    <row r="300" spans="2:13">
      <c r="C300" s="3">
        <v>296</v>
      </c>
      <c r="D300" s="7">
        <f t="shared" si="4"/>
        <v>-268523.42178736237</v>
      </c>
      <c r="E300" s="7">
        <f>'Cash Flow Calculator'!$B$8/12*D300</f>
        <v>-951.0204521635751</v>
      </c>
      <c r="F300" s="7">
        <f>'Cash Flow Calculator'!$D$8-E300</f>
        <v>2846.7620481589429</v>
      </c>
      <c r="G300" s="11">
        <f>F300/'Cash Flow Calculator'!$D$8</f>
        <v>1.5016614364386711</v>
      </c>
      <c r="I300" s="12">
        <f>'Cash Flow Calculator'!$B$5-D300</f>
        <v>583523.42178736231</v>
      </c>
      <c r="J300" s="11">
        <f>I300/'Cash Flow Calculator'!$B$5</f>
        <v>1.8524553072614676</v>
      </c>
      <c r="K300" s="7">
        <f>((1+C300/12*'Cash Flow Calculator'!$B$35)*'Cash Flow Calculator'!$B$5)*J300</f>
        <v>1015330.7539100103</v>
      </c>
      <c r="L300">
        <f>IF(C300='Cash Flow Calculator'!$B$41,'Cash Flow Calculator'!$B$38,0)</f>
        <v>0</v>
      </c>
      <c r="M300">
        <f>IF(C300='Cash Flow Calculator'!$B$47,'Cash Flow Calculator'!$B$44,0)</f>
        <v>0</v>
      </c>
    </row>
    <row r="301" spans="2:13">
      <c r="C301" s="3">
        <v>297</v>
      </c>
      <c r="D301" s="7">
        <f t="shared" si="4"/>
        <v>-271370.18383552134</v>
      </c>
      <c r="E301" s="7">
        <f>'Cash Flow Calculator'!$B$8/12*D301</f>
        <v>-961.10273441747154</v>
      </c>
      <c r="F301" s="7">
        <f>'Cash Flow Calculator'!$D$8-E301</f>
        <v>2856.8443304128396</v>
      </c>
      <c r="G301" s="11">
        <f>F301/'Cash Flow Calculator'!$D$8</f>
        <v>1.506979820692725</v>
      </c>
      <c r="I301" s="12">
        <f>'Cash Flow Calculator'!$B$5-D301</f>
        <v>586370.18383552134</v>
      </c>
      <c r="J301" s="11">
        <f>I301/'Cash Flow Calculator'!$B$5</f>
        <v>1.8614926470968931</v>
      </c>
      <c r="K301" s="7">
        <f>((1+C301/12*'Cash Flow Calculator'!$B$35)*'Cash Flow Calculator'!$B$5)*J301</f>
        <v>1021750.0453333959</v>
      </c>
      <c r="L301">
        <f>IF(C301='Cash Flow Calculator'!$B$41,'Cash Flow Calculator'!$B$38,0)</f>
        <v>0</v>
      </c>
      <c r="M301">
        <f>IF(C301='Cash Flow Calculator'!$B$47,'Cash Flow Calculator'!$B$44,0)</f>
        <v>0</v>
      </c>
    </row>
    <row r="302" spans="2:13">
      <c r="C302" s="3">
        <v>298</v>
      </c>
      <c r="D302" s="7">
        <f t="shared" si="4"/>
        <v>-274227.0281659342</v>
      </c>
      <c r="E302" s="7">
        <f>'Cash Flow Calculator'!$B$8/12*D302</f>
        <v>-971.22072475435039</v>
      </c>
      <c r="F302" s="7">
        <f>'Cash Flow Calculator'!$D$8-E302</f>
        <v>2866.9623207497179</v>
      </c>
      <c r="G302" s="11">
        <f>F302/'Cash Flow Calculator'!$D$8</f>
        <v>1.5123170408910114</v>
      </c>
      <c r="I302" s="12">
        <f>'Cash Flow Calculator'!$B$5-D302</f>
        <v>589227.02816593414</v>
      </c>
      <c r="J302" s="11">
        <f>I302/'Cash Flow Calculator'!$B$5</f>
        <v>1.8705619941775686</v>
      </c>
      <c r="K302" s="7">
        <f>((1+C302/12*'Cash Flow Calculator'!$B$35)*'Cash Flow Calculator'!$B$5)*J302</f>
        <v>1028201.164149555</v>
      </c>
      <c r="L302">
        <f>IF(C302='Cash Flow Calculator'!$B$41,'Cash Flow Calculator'!$B$38,0)</f>
        <v>0</v>
      </c>
      <c r="M302">
        <f>IF(C302='Cash Flow Calculator'!$B$47,'Cash Flow Calculator'!$B$44,0)</f>
        <v>0</v>
      </c>
    </row>
    <row r="303" spans="2:13">
      <c r="C303" s="3">
        <v>299</v>
      </c>
      <c r="D303" s="7">
        <f t="shared" si="4"/>
        <v>-277093.99048668391</v>
      </c>
      <c r="E303" s="7">
        <f>'Cash Flow Calculator'!$B$8/12*D303</f>
        <v>-981.37454964033896</v>
      </c>
      <c r="F303" s="7">
        <f>'Cash Flow Calculator'!$D$8-E303</f>
        <v>2877.1161456357067</v>
      </c>
      <c r="G303" s="11">
        <f>F303/'Cash Flow Calculator'!$D$8</f>
        <v>1.5176731637441672</v>
      </c>
      <c r="I303" s="12">
        <f>'Cash Flow Calculator'!$B$5-D303</f>
        <v>592093.99048668391</v>
      </c>
      <c r="J303" s="11">
        <f>I303/'Cash Flow Calculator'!$B$5</f>
        <v>1.8796634618624886</v>
      </c>
      <c r="K303" s="7">
        <f>((1+C303/12*'Cash Flow Calculator'!$B$35)*'Cash Flow Calculator'!$B$5)*J303</f>
        <v>1034684.2483754801</v>
      </c>
      <c r="L303">
        <f>IF(C303='Cash Flow Calculator'!$B$41,'Cash Flow Calculator'!$B$38,0)</f>
        <v>0</v>
      </c>
      <c r="M303">
        <f>IF(C303='Cash Flow Calculator'!$B$47,'Cash Flow Calculator'!$B$44,0)</f>
        <v>0</v>
      </c>
    </row>
    <row r="304" spans="2:13">
      <c r="C304" s="3">
        <v>300</v>
      </c>
      <c r="D304" s="7">
        <f t="shared" si="4"/>
        <v>-279971.10663231963</v>
      </c>
      <c r="E304" s="7">
        <f>'Cash Flow Calculator'!$B$8/12*D304</f>
        <v>-991.56433598946546</v>
      </c>
      <c r="F304" s="7">
        <f>'Cash Flow Calculator'!$D$8-E304</f>
        <v>2887.3059319848335</v>
      </c>
      <c r="G304" s="11">
        <f>F304/'Cash Flow Calculator'!$D$8</f>
        <v>1.5230482561990946</v>
      </c>
      <c r="I304" s="12">
        <f>'Cash Flow Calculator'!$B$5-D304</f>
        <v>594971.10663231963</v>
      </c>
      <c r="J304" s="11">
        <f>I304/'Cash Flow Calculator'!$B$5</f>
        <v>1.8887971639121257</v>
      </c>
      <c r="K304" s="7">
        <f>((1+C304/12*'Cash Flow Calculator'!$B$35)*'Cash Flow Calculator'!$B$5)*J304</f>
        <v>1041199.4366065593</v>
      </c>
      <c r="L304">
        <f>IF(C304='Cash Flow Calculator'!$B$41,'Cash Flow Calculator'!$B$38,0)</f>
        <v>0</v>
      </c>
      <c r="M304">
        <f>IF(C304='Cash Flow Calculator'!$B$47,'Cash Flow Calculator'!$B$44,0)</f>
        <v>0</v>
      </c>
    </row>
    <row r="305" spans="2:13">
      <c r="B305" s="3" t="s">
        <v>74</v>
      </c>
      <c r="C305" s="3">
        <v>301</v>
      </c>
      <c r="D305" s="7">
        <f t="shared" si="4"/>
        <v>-282858.41256430448</v>
      </c>
      <c r="E305" s="7">
        <f>'Cash Flow Calculator'!$B$8/12*D305</f>
        <v>-1001.7902111652451</v>
      </c>
      <c r="F305" s="7">
        <f>'Cash Flow Calculator'!$D$8-E305</f>
        <v>2897.531807160613</v>
      </c>
      <c r="G305" s="11">
        <f>F305/'Cash Flow Calculator'!$D$8</f>
        <v>1.5284423854397997</v>
      </c>
      <c r="I305" s="12">
        <f>'Cash Flow Calculator'!$B$5-D305</f>
        <v>597858.41256430442</v>
      </c>
      <c r="J305" s="11">
        <f>I305/'Cash Flow Calculator'!$B$5</f>
        <v>1.8979632144898553</v>
      </c>
      <c r="K305" s="7">
        <f>((1+C305/12*'Cash Flow Calculator'!$B$35)*'Cash Flow Calculator'!$B$5)*J305</f>
        <v>1047746.8680189435</v>
      </c>
      <c r="L305">
        <f>IF(C305='Cash Flow Calculator'!$B$41,'Cash Flow Calculator'!$B$38,0)</f>
        <v>0</v>
      </c>
      <c r="M305">
        <f>IF(C305='Cash Flow Calculator'!$B$47,'Cash Flow Calculator'!$B$44,0)</f>
        <v>0</v>
      </c>
    </row>
    <row r="306" spans="2:13">
      <c r="C306" s="3">
        <v>302</v>
      </c>
      <c r="D306" s="7">
        <f t="shared" si="4"/>
        <v>-285755.94437146507</v>
      </c>
      <c r="E306" s="7">
        <f>'Cash Flow Calculator'!$B$8/12*D306</f>
        <v>-1012.0523029822722</v>
      </c>
      <c r="F306" s="7">
        <f>'Cash Flow Calculator'!$D$8-E306</f>
        <v>2907.7938989776399</v>
      </c>
      <c r="G306" s="11">
        <f>F306/'Cash Flow Calculator'!$D$8</f>
        <v>1.5338556188882322</v>
      </c>
      <c r="I306" s="12">
        <f>'Cash Flow Calculator'!$B$5-D306</f>
        <v>600755.94437146513</v>
      </c>
      <c r="J306" s="11">
        <f>I306/'Cash Flow Calculator'!$B$5</f>
        <v>1.9071617281633813</v>
      </c>
      <c r="K306" s="7">
        <f>((1+C306/12*'Cash Flow Calculator'!$B$35)*'Cash Flow Calculator'!$B$5)*J306</f>
        <v>1054326.6823719211</v>
      </c>
      <c r="L306">
        <f>IF(C306='Cash Flow Calculator'!$B$41,'Cash Flow Calculator'!$B$38,0)</f>
        <v>0</v>
      </c>
      <c r="M306">
        <f>IF(C306='Cash Flow Calculator'!$B$47,'Cash Flow Calculator'!$B$44,0)</f>
        <v>0</v>
      </c>
    </row>
    <row r="307" spans="2:13">
      <c r="C307" s="3">
        <v>303</v>
      </c>
      <c r="D307" s="7">
        <f t="shared" si="4"/>
        <v>-288663.7382704427</v>
      </c>
      <c r="E307" s="7">
        <f>'Cash Flow Calculator'!$B$8/12*D307</f>
        <v>-1022.350739707818</v>
      </c>
      <c r="F307" s="7">
        <f>'Cash Flow Calculator'!$D$8-E307</f>
        <v>2918.0923357031857</v>
      </c>
      <c r="G307" s="11">
        <f>F307/'Cash Flow Calculator'!$D$8</f>
        <v>1.5392880242051279</v>
      </c>
      <c r="I307" s="12">
        <f>'Cash Flow Calculator'!$B$5-D307</f>
        <v>603663.7382704427</v>
      </c>
      <c r="J307" s="11">
        <f>I307/'Cash Flow Calculator'!$B$5</f>
        <v>1.9163928199061673</v>
      </c>
      <c r="K307" s="7">
        <f>((1+C307/12*'Cash Flow Calculator'!$B$35)*'Cash Flow Calculator'!$B$5)*J307</f>
        <v>1060939.020010303</v>
      </c>
      <c r="L307">
        <f>IF(C307='Cash Flow Calculator'!$B$41,'Cash Flow Calculator'!$B$38,0)</f>
        <v>0</v>
      </c>
      <c r="M307">
        <f>IF(C307='Cash Flow Calculator'!$B$47,'Cash Flow Calculator'!$B$44,0)</f>
        <v>0</v>
      </c>
    </row>
    <row r="308" spans="2:13">
      <c r="C308" s="3">
        <v>304</v>
      </c>
      <c r="D308" s="7">
        <f t="shared" si="4"/>
        <v>-291581.8306061459</v>
      </c>
      <c r="E308" s="7">
        <f>'Cash Flow Calculator'!$B$8/12*D308</f>
        <v>-1032.6856500634335</v>
      </c>
      <c r="F308" s="7">
        <f>'Cash Flow Calculator'!$D$8-E308</f>
        <v>2928.4272460588013</v>
      </c>
      <c r="G308" s="11">
        <f>F308/'Cash Flow Calculator'!$D$8</f>
        <v>1.5447396692908546</v>
      </c>
      <c r="I308" s="12">
        <f>'Cash Flow Calculator'!$B$5-D308</f>
        <v>606581.8306061459</v>
      </c>
      <c r="J308" s="11">
        <f>I308/'Cash Flow Calculator'!$B$5</f>
        <v>1.9256566050988759</v>
      </c>
      <c r="K308" s="7">
        <f>((1+C308/12*'Cash Flow Calculator'!$B$35)*'Cash Flow Calculator'!$B$5)*J308</f>
        <v>1067584.0218668166</v>
      </c>
      <c r="L308">
        <f>IF(C308='Cash Flow Calculator'!$B$41,'Cash Flow Calculator'!$B$38,0)</f>
        <v>0</v>
      </c>
      <c r="M308">
        <f>IF(C308='Cash Flow Calculator'!$B$47,'Cash Flow Calculator'!$B$44,0)</f>
        <v>0</v>
      </c>
    </row>
    <row r="309" spans="2:13">
      <c r="C309" s="3">
        <v>305</v>
      </c>
      <c r="D309" s="7">
        <f t="shared" si="4"/>
        <v>-294510.25785220473</v>
      </c>
      <c r="E309" s="7">
        <f>'Cash Flow Calculator'!$B$8/12*D309</f>
        <v>-1043.0571632265585</v>
      </c>
      <c r="F309" s="7">
        <f>'Cash Flow Calculator'!$D$8-E309</f>
        <v>2938.798759221926</v>
      </c>
      <c r="G309" s="11">
        <f>F309/'Cash Flow Calculator'!$D$8</f>
        <v>1.5502106222862595</v>
      </c>
      <c r="I309" s="12">
        <f>'Cash Flow Calculator'!$B$5-D309</f>
        <v>609510.25785220473</v>
      </c>
      <c r="J309" s="11">
        <f>I309/'Cash Flow Calculator'!$B$5</f>
        <v>1.9349531995308087</v>
      </c>
      <c r="K309" s="7">
        <f>((1+C309/12*'Cash Flow Calculator'!$B$35)*'Cash Flow Calculator'!$B$5)*J309</f>
        <v>1074261.8294645108</v>
      </c>
      <c r="L309">
        <f>IF(C309='Cash Flow Calculator'!$B$41,'Cash Flow Calculator'!$B$38,0)</f>
        <v>0</v>
      </c>
      <c r="M309">
        <f>IF(C309='Cash Flow Calculator'!$B$47,'Cash Flow Calculator'!$B$44,0)</f>
        <v>0</v>
      </c>
    </row>
    <row r="310" spans="2:13">
      <c r="C310" s="3">
        <v>306</v>
      </c>
      <c r="D310" s="7">
        <f t="shared" si="4"/>
        <v>-297449.05661142664</v>
      </c>
      <c r="E310" s="7">
        <f>'Cash Flow Calculator'!$B$8/12*D310</f>
        <v>-1053.4654088321361</v>
      </c>
      <c r="F310" s="7">
        <f>'Cash Flow Calculator'!$D$8-E310</f>
        <v>2949.2070048275036</v>
      </c>
      <c r="G310" s="11">
        <f>F310/'Cash Flow Calculator'!$D$8</f>
        <v>1.5557009515735234</v>
      </c>
      <c r="I310" s="12">
        <f>'Cash Flow Calculator'!$B$5-D310</f>
        <v>612449.05661142664</v>
      </c>
      <c r="J310" s="11">
        <f>I310/'Cash Flow Calculator'!$B$5</f>
        <v>1.9442827194013543</v>
      </c>
      <c r="K310" s="7">
        <f>((1+C310/12*'Cash Flow Calculator'!$B$35)*'Cash Flow Calculator'!$B$5)*J310</f>
        <v>1080972.5849191679</v>
      </c>
      <c r="L310">
        <f>IF(C310='Cash Flow Calculator'!$B$41,'Cash Flow Calculator'!$B$38,0)</f>
        <v>0</v>
      </c>
      <c r="M310">
        <f>IF(C310='Cash Flow Calculator'!$B$47,'Cash Flow Calculator'!$B$44,0)</f>
        <v>0</v>
      </c>
    </row>
    <row r="311" spans="2:13">
      <c r="C311" s="3">
        <v>307</v>
      </c>
      <c r="D311" s="7">
        <f t="shared" si="4"/>
        <v>-300398.26361625415</v>
      </c>
      <c r="E311" s="7">
        <f>'Cash Flow Calculator'!$B$8/12*D311</f>
        <v>-1063.9105169742336</v>
      </c>
      <c r="F311" s="7">
        <f>'Cash Flow Calculator'!$D$8-E311</f>
        <v>2959.6521129696011</v>
      </c>
      <c r="G311" s="11">
        <f>F311/'Cash Flow Calculator'!$D$8</f>
        <v>1.5612107257770129</v>
      </c>
      <c r="I311" s="12">
        <f>'Cash Flow Calculator'!$B$5-D311</f>
        <v>615398.26361625409</v>
      </c>
      <c r="J311" s="11">
        <f>I311/'Cash Flow Calculator'!$B$5</f>
        <v>1.9536452813214416</v>
      </c>
      <c r="K311" s="7">
        <f>((1+C311/12*'Cash Flow Calculator'!$B$35)*'Cash Flow Calculator'!$B$5)*J311</f>
        <v>1087716.4309417291</v>
      </c>
      <c r="L311">
        <f>IF(C311='Cash Flow Calculator'!$B$41,'Cash Flow Calculator'!$B$38,0)</f>
        <v>0</v>
      </c>
      <c r="M311">
        <f>IF(C311='Cash Flow Calculator'!$B$47,'Cash Flow Calculator'!$B$44,0)</f>
        <v>0</v>
      </c>
    </row>
    <row r="312" spans="2:13">
      <c r="C312" s="3">
        <v>308</v>
      </c>
      <c r="D312" s="7">
        <f t="shared" si="4"/>
        <v>-303357.91572922375</v>
      </c>
      <c r="E312" s="7">
        <f>'Cash Flow Calculator'!$B$8/12*D312</f>
        <v>-1074.3926182076675</v>
      </c>
      <c r="F312" s="7">
        <f>'Cash Flow Calculator'!$D$8-E312</f>
        <v>2970.1342142030353</v>
      </c>
      <c r="G312" s="11">
        <f>F312/'Cash Flow Calculator'!$D$8</f>
        <v>1.5667400137641401</v>
      </c>
      <c r="I312" s="12">
        <f>'Cash Flow Calculator'!$B$5-D312</f>
        <v>618357.91572922375</v>
      </c>
      <c r="J312" s="11">
        <f>I312/'Cash Flow Calculator'!$B$5</f>
        <v>1.963041002314996</v>
      </c>
      <c r="K312" s="7">
        <f>((1+C312/12*'Cash Flow Calculator'!$B$35)*'Cash Flow Calculator'!$B$5)*J312</f>
        <v>1094493.5108407261</v>
      </c>
      <c r="L312">
        <f>IF(C312='Cash Flow Calculator'!$B$41,'Cash Flow Calculator'!$B$38,0)</f>
        <v>0</v>
      </c>
      <c r="M312">
        <f>IF(C312='Cash Flow Calculator'!$B$47,'Cash Flow Calculator'!$B$44,0)</f>
        <v>0</v>
      </c>
    </row>
    <row r="313" spans="2:13">
      <c r="C313" s="3">
        <v>309</v>
      </c>
      <c r="D313" s="7">
        <f t="shared" si="4"/>
        <v>-306328.0499434268</v>
      </c>
      <c r="E313" s="7">
        <f>'Cash Flow Calculator'!$B$8/12*D313</f>
        <v>-1084.9118435496366</v>
      </c>
      <c r="F313" s="7">
        <f>'Cash Flow Calculator'!$D$8-E313</f>
        <v>2980.6534395450044</v>
      </c>
      <c r="G313" s="11">
        <f>F313/'Cash Flow Calculator'!$D$8</f>
        <v>1.5722888846462213</v>
      </c>
      <c r="I313" s="12">
        <f>'Cash Flow Calculator'!$B$5-D313</f>
        <v>621328.04994342686</v>
      </c>
      <c r="J313" s="11">
        <f>I313/'Cash Flow Calculator'!$B$5</f>
        <v>1.9724699998204027</v>
      </c>
      <c r="K313" s="7">
        <f>((1+C313/12*'Cash Flow Calculator'!$B$35)*'Cash Flow Calculator'!$B$5)*J313</f>
        <v>1101303.968524724</v>
      </c>
      <c r="L313">
        <f>IF(C313='Cash Flow Calculator'!$B$41,'Cash Flow Calculator'!$B$38,0)</f>
        <v>0</v>
      </c>
      <c r="M313">
        <f>IF(C313='Cash Flow Calculator'!$B$47,'Cash Flow Calculator'!$B$44,0)</f>
        <v>0</v>
      </c>
    </row>
    <row r="314" spans="2:13">
      <c r="C314" s="3">
        <v>310</v>
      </c>
      <c r="D314" s="7">
        <f t="shared" si="4"/>
        <v>-309308.70338297181</v>
      </c>
      <c r="E314" s="7">
        <f>'Cash Flow Calculator'!$B$8/12*D314</f>
        <v>-1095.4683244813586</v>
      </c>
      <c r="F314" s="7">
        <f>'Cash Flow Calculator'!$D$8-E314</f>
        <v>2991.2099204767264</v>
      </c>
      <c r="G314" s="11">
        <f>F314/'Cash Flow Calculator'!$D$8</f>
        <v>1.5778574077793435</v>
      </c>
      <c r="I314" s="12">
        <f>'Cash Flow Calculator'!$B$5-D314</f>
        <v>624308.70338297181</v>
      </c>
      <c r="J314" s="11">
        <f>I314/'Cash Flow Calculator'!$B$5</f>
        <v>1.981932391691974</v>
      </c>
      <c r="K314" s="7">
        <f>((1+C314/12*'Cash Flow Calculator'!$B$35)*'Cash Flow Calculator'!$B$5)*J314</f>
        <v>1108147.9485047751</v>
      </c>
      <c r="L314">
        <f>IF(C314='Cash Flow Calculator'!$B$41,'Cash Flow Calculator'!$B$38,0)</f>
        <v>0</v>
      </c>
      <c r="M314">
        <f>IF(C314='Cash Flow Calculator'!$B$47,'Cash Flow Calculator'!$B$44,0)</f>
        <v>0</v>
      </c>
    </row>
    <row r="315" spans="2:13">
      <c r="C315" s="3">
        <v>311</v>
      </c>
      <c r="D315" s="7">
        <f t="shared" si="4"/>
        <v>-312299.91330344853</v>
      </c>
      <c r="E315" s="7">
        <f>'Cash Flow Calculator'!$B$8/12*D315</f>
        <v>-1106.0621929497136</v>
      </c>
      <c r="F315" s="7">
        <f>'Cash Flow Calculator'!$D$8-E315</f>
        <v>3001.8037889450816</v>
      </c>
      <c r="G315" s="11">
        <f>F315/'Cash Flow Calculator'!$D$8</f>
        <v>1.5834456527652288</v>
      </c>
      <c r="I315" s="12">
        <f>'Cash Flow Calculator'!$B$5-D315</f>
        <v>627299.91330344859</v>
      </c>
      <c r="J315" s="11">
        <f>I315/'Cash Flow Calculator'!$B$5</f>
        <v>1.991428296201424</v>
      </c>
      <c r="K315" s="7">
        <f>((1+C315/12*'Cash Flow Calculator'!$B$35)*'Cash Flow Calculator'!$B$5)*J315</f>
        <v>1115025.5958968799</v>
      </c>
      <c r="L315">
        <f>IF(C315='Cash Flow Calculator'!$B$41,'Cash Flow Calculator'!$B$38,0)</f>
        <v>0</v>
      </c>
      <c r="M315">
        <f>IF(C315='Cash Flow Calculator'!$B$47,'Cash Flow Calculator'!$B$44,0)</f>
        <v>0</v>
      </c>
    </row>
    <row r="316" spans="2:13">
      <c r="C316" s="3">
        <v>312</v>
      </c>
      <c r="D316" s="7">
        <f t="shared" si="4"/>
        <v>-315301.71709239361</v>
      </c>
      <c r="E316" s="7">
        <f>'Cash Flow Calculator'!$B$8/12*D316</f>
        <v>-1116.693581368894</v>
      </c>
      <c r="F316" s="7">
        <f>'Cash Flow Calculator'!$D$8-E316</f>
        <v>3012.435177364262</v>
      </c>
      <c r="G316" s="11">
        <f>F316/'Cash Flow Calculator'!$D$8</f>
        <v>1.5890536894521055</v>
      </c>
      <c r="I316" s="12">
        <f>'Cash Flow Calculator'!$B$5-D316</f>
        <v>630301.71709239366</v>
      </c>
      <c r="J316" s="11">
        <f>I316/'Cash Flow Calculator'!$B$5</f>
        <v>2.0009578320393451</v>
      </c>
      <c r="K316" s="7">
        <f>((1+C316/12*'Cash Flow Calculator'!$B$35)*'Cash Flow Calculator'!$B$5)*J316</f>
        <v>1121937.0564244608</v>
      </c>
      <c r="L316">
        <f>IF(C316='Cash Flow Calculator'!$B$41,'Cash Flow Calculator'!$B$38,0)</f>
        <v>0</v>
      </c>
      <c r="M316">
        <f>IF(C316='Cash Flow Calculator'!$B$47,'Cash Flow Calculator'!$B$44,0)</f>
        <v>0</v>
      </c>
    </row>
    <row r="317" spans="2:13">
      <c r="B317" s="3" t="s">
        <v>75</v>
      </c>
      <c r="C317" s="3">
        <v>313</v>
      </c>
      <c r="D317" s="7">
        <f t="shared" si="4"/>
        <v>-318314.15226975788</v>
      </c>
      <c r="E317" s="7">
        <f>'Cash Flow Calculator'!$B$8/12*D317</f>
        <v>-1127.3626226220592</v>
      </c>
      <c r="F317" s="7">
        <f>'Cash Flow Calculator'!$D$8-E317</f>
        <v>3023.1042186174273</v>
      </c>
      <c r="G317" s="11">
        <f>F317/'Cash Flow Calculator'!$D$8</f>
        <v>1.5946815879355818</v>
      </c>
      <c r="I317" s="12">
        <f>'Cash Flow Calculator'!$B$5-D317</f>
        <v>633314.15226975782</v>
      </c>
      <c r="J317" s="11">
        <f>I317/'Cash Flow Calculator'!$B$5</f>
        <v>2.0105211183166913</v>
      </c>
      <c r="K317" s="7">
        <f>((1+C317/12*'Cash Flow Calculator'!$B$35)*'Cash Flow Calculator'!$B$5)*J317</f>
        <v>1128882.4764208433</v>
      </c>
      <c r="L317">
        <f>IF(C317='Cash Flow Calculator'!$B$41,'Cash Flow Calculator'!$B$38,0)</f>
        <v>0</v>
      </c>
      <c r="M317">
        <f>IF(C317='Cash Flow Calculator'!$B$47,'Cash Flow Calculator'!$B$44,0)</f>
        <v>0</v>
      </c>
    </row>
    <row r="318" spans="2:13">
      <c r="C318" s="3">
        <v>314</v>
      </c>
      <c r="D318" s="7">
        <f t="shared" si="4"/>
        <v>-321337.25648837531</v>
      </c>
      <c r="E318" s="7">
        <f>'Cash Flow Calculator'!$B$8/12*D318</f>
        <v>-1138.0694500629959</v>
      </c>
      <c r="F318" s="7">
        <f>'Cash Flow Calculator'!$D$8-E318</f>
        <v>3033.8110460583639</v>
      </c>
      <c r="G318" s="11">
        <f>F318/'Cash Flow Calculator'!$D$8</f>
        <v>1.6003294185595203</v>
      </c>
      <c r="I318" s="12">
        <f>'Cash Flow Calculator'!$B$5-D318</f>
        <v>636337.25648837537</v>
      </c>
      <c r="J318" s="11">
        <f>I318/'Cash Flow Calculator'!$B$5</f>
        <v>2.0201182745662711</v>
      </c>
      <c r="K318" s="7">
        <f>((1+C318/12*'Cash Flow Calculator'!$B$35)*'Cash Flow Calculator'!$B$5)*J318</f>
        <v>1135862.0028317501</v>
      </c>
      <c r="L318">
        <f>IF(C318='Cash Flow Calculator'!$B$41,'Cash Flow Calculator'!$B$38,0)</f>
        <v>0</v>
      </c>
      <c r="M318">
        <f>IF(C318='Cash Flow Calculator'!$B$47,'Cash Flow Calculator'!$B$44,0)</f>
        <v>0</v>
      </c>
    </row>
    <row r="319" spans="2:13">
      <c r="C319" s="3">
        <v>315</v>
      </c>
      <c r="D319" s="7">
        <f t="shared" si="4"/>
        <v>-324371.06753443368</v>
      </c>
      <c r="E319" s="7">
        <f>'Cash Flow Calculator'!$B$8/12*D319</f>
        <v>-1148.8141975177859</v>
      </c>
      <c r="F319" s="7">
        <f>'Cash Flow Calculator'!$D$8-E319</f>
        <v>3044.5557935131537</v>
      </c>
      <c r="G319" s="11">
        <f>F319/'Cash Flow Calculator'!$D$8</f>
        <v>1.6059972519169186</v>
      </c>
      <c r="I319" s="12">
        <f>'Cash Flow Calculator'!$B$5-D319</f>
        <v>639371.06753443368</v>
      </c>
      <c r="J319" s="11">
        <f>I319/'Cash Flow Calculator'!$B$5</f>
        <v>2.0297494207442339</v>
      </c>
      <c r="K319" s="7">
        <f>((1+C319/12*'Cash Flow Calculator'!$B$35)*'Cash Flow Calculator'!$B$5)*J319</f>
        <v>1142875.7832178003</v>
      </c>
      <c r="L319">
        <f>IF(C319='Cash Flow Calculator'!$B$41,'Cash Flow Calculator'!$B$38,0)</f>
        <v>0</v>
      </c>
      <c r="M319">
        <f>IF(C319='Cash Flow Calculator'!$B$47,'Cash Flow Calculator'!$B$44,0)</f>
        <v>0</v>
      </c>
    </row>
    <row r="320" spans="2:13">
      <c r="C320" s="3">
        <v>316</v>
      </c>
      <c r="D320" s="7">
        <f t="shared" si="4"/>
        <v>-327415.62332794681</v>
      </c>
      <c r="E320" s="7">
        <f>'Cash Flow Calculator'!$B$8/12*D320</f>
        <v>-1159.5969992864784</v>
      </c>
      <c r="F320" s="7">
        <f>'Cash Flow Calculator'!$D$8-E320</f>
        <v>3055.3385952818462</v>
      </c>
      <c r="G320" s="11">
        <f>F320/'Cash Flow Calculator'!$D$8</f>
        <v>1.611685158850791</v>
      </c>
      <c r="I320" s="12">
        <f>'Cash Flow Calculator'!$B$5-D320</f>
        <v>642415.62332794676</v>
      </c>
      <c r="J320" s="11">
        <f>I320/'Cash Flow Calculator'!$B$5</f>
        <v>2.0394146772315769</v>
      </c>
      <c r="K320" s="7">
        <f>((1+C320/12*'Cash Flow Calculator'!$B$35)*'Cash Flow Calculator'!$B$5)*J320</f>
        <v>1149923.9657570247</v>
      </c>
      <c r="L320">
        <f>IF(C320='Cash Flow Calculator'!$B$41,'Cash Flow Calculator'!$B$38,0)</f>
        <v>0</v>
      </c>
      <c r="M320">
        <f>IF(C320='Cash Flow Calculator'!$B$47,'Cash Flow Calculator'!$B$44,0)</f>
        <v>0</v>
      </c>
    </row>
    <row r="321" spans="2:13">
      <c r="C321" s="3">
        <v>317</v>
      </c>
      <c r="D321" s="7">
        <f t="shared" si="4"/>
        <v>-330470.96192322863</v>
      </c>
      <c r="E321" s="7">
        <f>'Cash Flow Calculator'!$B$8/12*D321</f>
        <v>-1170.4179901447681</v>
      </c>
      <c r="F321" s="7">
        <f>'Cash Flow Calculator'!$D$8-E321</f>
        <v>3066.1595861401356</v>
      </c>
      <c r="G321" s="11">
        <f>F321/'Cash Flow Calculator'!$D$8</f>
        <v>1.6173932104550539</v>
      </c>
      <c r="I321" s="12">
        <f>'Cash Flow Calculator'!$B$5-D321</f>
        <v>645470.96192322858</v>
      </c>
      <c r="J321" s="11">
        <f>I321/'Cash Flow Calculator'!$B$5</f>
        <v>2.0491141648356463</v>
      </c>
      <c r="K321" s="7">
        <f>((1+C321/12*'Cash Flow Calculator'!$B$35)*'Cash Flow Calculator'!$B$5)*J321</f>
        <v>1157006.6992473872</v>
      </c>
      <c r="L321">
        <f>IF(C321='Cash Flow Calculator'!$B$41,'Cash Flow Calculator'!$B$38,0)</f>
        <v>0</v>
      </c>
      <c r="M321">
        <f>IF(C321='Cash Flow Calculator'!$B$47,'Cash Flow Calculator'!$B$44,0)</f>
        <v>0</v>
      </c>
    </row>
    <row r="322" spans="2:13">
      <c r="C322" s="3">
        <v>318</v>
      </c>
      <c r="D322" s="7">
        <f t="shared" si="4"/>
        <v>-333537.12150936876</v>
      </c>
      <c r="E322" s="7">
        <f>'Cash Flow Calculator'!$B$8/12*D322</f>
        <v>-1181.277305345681</v>
      </c>
      <c r="F322" s="7">
        <f>'Cash Flow Calculator'!$D$8-E322</f>
        <v>3077.0189013410491</v>
      </c>
      <c r="G322" s="11">
        <f>F322/'Cash Flow Calculator'!$D$8</f>
        <v>1.6231214780754157</v>
      </c>
      <c r="I322" s="12">
        <f>'Cash Flow Calculator'!$B$5-D322</f>
        <v>648537.12150936876</v>
      </c>
      <c r="J322" s="11">
        <f>I322/'Cash Flow Calculator'!$B$5</f>
        <v>2.0588480047916469</v>
      </c>
      <c r="K322" s="7">
        <f>((1+C322/12*'Cash Flow Calculator'!$B$35)*'Cash Flow Calculator'!$B$5)*J322</f>
        <v>1164124.1331093169</v>
      </c>
      <c r="L322">
        <f>IF(C322='Cash Flow Calculator'!$B$41,'Cash Flow Calculator'!$B$38,0)</f>
        <v>0</v>
      </c>
      <c r="M322">
        <f>IF(C322='Cash Flow Calculator'!$B$47,'Cash Flow Calculator'!$B$44,0)</f>
        <v>0</v>
      </c>
    </row>
    <row r="323" spans="2:13">
      <c r="C323" s="3">
        <v>319</v>
      </c>
      <c r="D323" s="7">
        <f t="shared" si="4"/>
        <v>-336614.14041070984</v>
      </c>
      <c r="E323" s="7">
        <f>'Cash Flow Calculator'!$B$8/12*D323</f>
        <v>-1192.175080621264</v>
      </c>
      <c r="F323" s="7">
        <f>'Cash Flow Calculator'!$D$8-E323</f>
        <v>3087.9166766166318</v>
      </c>
      <c r="G323" s="11">
        <f>F323/'Cash Flow Calculator'!$D$8</f>
        <v>1.6288700333102661</v>
      </c>
      <c r="I323" s="12">
        <f>'Cash Flow Calculator'!$B$5-D323</f>
        <v>651614.14041070989</v>
      </c>
      <c r="J323" s="11">
        <f>I323/'Cash Flow Calculator'!$B$5</f>
        <v>2.0686163187641582</v>
      </c>
      <c r="K323" s="7">
        <f>((1+C323/12*'Cash Flow Calculator'!$B$35)*'Cash Flow Calculator'!$B$5)*J323</f>
        <v>1171276.4173882508</v>
      </c>
      <c r="L323">
        <f>IF(C323='Cash Flow Calculator'!$B$41,'Cash Flow Calculator'!$B$38,0)</f>
        <v>0</v>
      </c>
      <c r="M323">
        <f>IF(C323='Cash Flow Calculator'!$B$47,'Cash Flow Calculator'!$B$44,0)</f>
        <v>0</v>
      </c>
    </row>
    <row r="324" spans="2:13">
      <c r="C324" s="3">
        <v>320</v>
      </c>
      <c r="D324" s="7">
        <f t="shared" si="4"/>
        <v>-339702.05708732648</v>
      </c>
      <c r="E324" s="7">
        <f>'Cash Flow Calculator'!$B$8/12*D324</f>
        <v>-1203.1114521842815</v>
      </c>
      <c r="F324" s="7">
        <f>'Cash Flow Calculator'!$D$8-E324</f>
        <v>3098.8530481796492</v>
      </c>
      <c r="G324" s="11">
        <f>F324/'Cash Flow Calculator'!$D$8</f>
        <v>1.6346389480115735</v>
      </c>
      <c r="I324" s="12">
        <f>'Cash Flow Calculator'!$B$5-D324</f>
        <v>654702.05708732642</v>
      </c>
      <c r="J324" s="11">
        <f>I324/'Cash Flow Calculator'!$B$5</f>
        <v>2.0784192288486554</v>
      </c>
      <c r="K324" s="7">
        <f>((1+C324/12*'Cash Flow Calculator'!$B$35)*'Cash Flow Calculator'!$B$5)*J324</f>
        <v>1178463.7027571877</v>
      </c>
      <c r="L324">
        <f>IF(C324='Cash Flow Calculator'!$B$41,'Cash Flow Calculator'!$B$38,0)</f>
        <v>0</v>
      </c>
      <c r="M324">
        <f>IF(C324='Cash Flow Calculator'!$B$47,'Cash Flow Calculator'!$B$44,0)</f>
        <v>0</v>
      </c>
    </row>
    <row r="325" spans="2:13">
      <c r="C325" s="3">
        <v>321</v>
      </c>
      <c r="D325" s="7">
        <f t="shared" si="4"/>
        <v>-342800.91013550613</v>
      </c>
      <c r="E325" s="7">
        <f>'Cash Flow Calculator'!$B$8/12*D325</f>
        <v>-1214.0865567299177</v>
      </c>
      <c r="F325" s="7">
        <f>'Cash Flow Calculator'!$D$8-E325</f>
        <v>3109.8281527252857</v>
      </c>
      <c r="G325" s="11">
        <f>F325/'Cash Flow Calculator'!$D$8</f>
        <v>1.6404282942857811</v>
      </c>
      <c r="I325" s="12">
        <f>'Cash Flow Calculator'!$B$5-D325</f>
        <v>657800.91013550619</v>
      </c>
      <c r="J325" s="11">
        <f>I325/'Cash Flow Calculator'!$B$5</f>
        <v>2.0882568575730356</v>
      </c>
      <c r="K325" s="7">
        <f>((1+C325/12*'Cash Flow Calculator'!$B$35)*'Cash Flow Calculator'!$B$5)*J325</f>
        <v>1185686.14051925</v>
      </c>
      <c r="L325">
        <f>IF(C325='Cash Flow Calculator'!$B$41,'Cash Flow Calculator'!$B$38,0)</f>
        <v>0</v>
      </c>
      <c r="M325">
        <f>IF(C325='Cash Flow Calculator'!$B$47,'Cash Flow Calculator'!$B$44,0)</f>
        <v>0</v>
      </c>
    </row>
    <row r="326" spans="2:13">
      <c r="C326" s="3">
        <v>322</v>
      </c>
      <c r="D326" s="7">
        <f t="shared" si="4"/>
        <v>-345910.73828823143</v>
      </c>
      <c r="E326" s="7">
        <f>'Cash Flow Calculator'!$B$8/12*D326</f>
        <v>-1225.1005314374863</v>
      </c>
      <c r="F326" s="7">
        <f>'Cash Flow Calculator'!$D$8-E326</f>
        <v>3120.8421274328539</v>
      </c>
      <c r="G326" s="11">
        <f>F326/'Cash Flow Calculator'!$D$8</f>
        <v>1.6462381444947096</v>
      </c>
      <c r="I326" s="12">
        <f>'Cash Flow Calculator'!$B$5-D326</f>
        <v>660910.73828823143</v>
      </c>
      <c r="J326" s="11">
        <f>I326/'Cash Flow Calculator'!$B$5</f>
        <v>2.0981293278991475</v>
      </c>
      <c r="K326" s="7">
        <f>((1+C326/12*'Cash Flow Calculator'!$B$35)*'Cash Flow Calculator'!$B$5)*J326</f>
        <v>1192943.8826102577</v>
      </c>
      <c r="L326">
        <f>IF(C326='Cash Flow Calculator'!$B$41,'Cash Flow Calculator'!$B$38,0)</f>
        <v>0</v>
      </c>
      <c r="M326">
        <f>IF(C326='Cash Flow Calculator'!$B$47,'Cash Flow Calculator'!$B$44,0)</f>
        <v>0</v>
      </c>
    </row>
    <row r="327" spans="2:13">
      <c r="C327" s="3">
        <v>323</v>
      </c>
      <c r="D327" s="7">
        <f t="shared" ref="D327:D365" si="5">D326-F326-$H$5-L327-M327</f>
        <v>-349031.5804156643</v>
      </c>
      <c r="E327" s="7">
        <f>'Cash Flow Calculator'!$B$8/12*D327</f>
        <v>-1236.1535139721445</v>
      </c>
      <c r="F327" s="7">
        <f>'Cash Flow Calculator'!$D$8-E327</f>
        <v>3131.8951099675123</v>
      </c>
      <c r="G327" s="11">
        <f>F327/'Cash Flow Calculator'!$D$8</f>
        <v>1.652068571256462</v>
      </c>
      <c r="I327" s="12">
        <f>'Cash Flow Calculator'!$B$5-D327</f>
        <v>664031.58041566424</v>
      </c>
      <c r="J327" s="11">
        <f>I327/'Cash Flow Calculator'!$B$5</f>
        <v>2.1080367632243311</v>
      </c>
      <c r="K327" s="7">
        <f>((1+C327/12*'Cash Flow Calculator'!$B$35)*'Cash Flow Calculator'!$B$5)*J327</f>
        <v>1200237.0816013133</v>
      </c>
      <c r="L327">
        <f>IF(C327='Cash Flow Calculator'!$B$41,'Cash Flow Calculator'!$B$38,0)</f>
        <v>0</v>
      </c>
      <c r="M327">
        <f>IF(C327='Cash Flow Calculator'!$B$47,'Cash Flow Calculator'!$B$44,0)</f>
        <v>0</v>
      </c>
    </row>
    <row r="328" spans="2:13">
      <c r="C328" s="3">
        <v>324</v>
      </c>
      <c r="D328" s="7">
        <f t="shared" si="5"/>
        <v>-352163.4755256318</v>
      </c>
      <c r="E328" s="7">
        <f>'Cash Flow Calculator'!$B$8/12*D328</f>
        <v>-1247.2456424866127</v>
      </c>
      <c r="F328" s="7">
        <f>'Cash Flow Calculator'!$D$8-E328</f>
        <v>3142.9872384819805</v>
      </c>
      <c r="G328" s="11">
        <f>F328/'Cash Flow Calculator'!$D$8</f>
        <v>1.6579196474463287</v>
      </c>
      <c r="I328" s="12">
        <f>'Cash Flow Calculator'!$B$5-D328</f>
        <v>667163.4755256318</v>
      </c>
      <c r="J328" s="11">
        <f>I328/'Cash Flow Calculator'!$B$5</f>
        <v>2.1179792873829579</v>
      </c>
      <c r="K328" s="7">
        <f>((1+C328/12*'Cash Flow Calculator'!$B$35)*'Cash Flow Calculator'!$B$5)*J328</f>
        <v>1207565.8907013934</v>
      </c>
      <c r="L328">
        <f>IF(C328='Cash Flow Calculator'!$B$41,'Cash Flow Calculator'!$B$38,0)</f>
        <v>0</v>
      </c>
      <c r="M328">
        <f>IF(C328='Cash Flow Calculator'!$B$47,'Cash Flow Calculator'!$B$44,0)</f>
        <v>0</v>
      </c>
    </row>
    <row r="329" spans="2:13">
      <c r="B329" s="3" t="s">
        <v>76</v>
      </c>
      <c r="C329" s="3">
        <v>325</v>
      </c>
      <c r="D329" s="7">
        <f t="shared" si="5"/>
        <v>-355306.46276411379</v>
      </c>
      <c r="E329" s="7">
        <f>'Cash Flow Calculator'!$B$8/12*D329</f>
        <v>-1258.3770556229031</v>
      </c>
      <c r="F329" s="7">
        <f>'Cash Flow Calculator'!$D$8-E329</f>
        <v>3154.1186516182706</v>
      </c>
      <c r="G329" s="11">
        <f>F329/'Cash Flow Calculator'!$D$8</f>
        <v>1.6637914461977008</v>
      </c>
      <c r="I329" s="12">
        <f>'Cash Flow Calculator'!$B$5-D329</f>
        <v>670306.46276411379</v>
      </c>
      <c r="J329" s="11">
        <f>I329/'Cash Flow Calculator'!$B$5</f>
        <v>2.1279570246479804</v>
      </c>
      <c r="K329" s="7">
        <f>((1+C329/12*'Cash Flow Calculator'!$B$35)*'Cash Flow Calculator'!$B$5)*J329</f>
        <v>1214930.4637599564</v>
      </c>
      <c r="L329">
        <f>IF(C329='Cash Flow Calculator'!$B$41,'Cash Flow Calculator'!$B$38,0)</f>
        <v>0</v>
      </c>
      <c r="M329">
        <f>IF(C329='Cash Flow Calculator'!$B$47,'Cash Flow Calculator'!$B$44,0)</f>
        <v>0</v>
      </c>
    </row>
    <row r="330" spans="2:13">
      <c r="C330" s="3">
        <v>326</v>
      </c>
      <c r="D330" s="7">
        <f t="shared" si="5"/>
        <v>-358460.58141573204</v>
      </c>
      <c r="E330" s="7">
        <f>'Cash Flow Calculator'!$B$8/12*D330</f>
        <v>-1269.547892514051</v>
      </c>
      <c r="F330" s="7">
        <f>'Cash Flow Calculator'!$D$8-E330</f>
        <v>3165.2894885094188</v>
      </c>
      <c r="G330" s="11">
        <f>F330/'Cash Flow Calculator'!$D$8</f>
        <v>1.6696840409029845</v>
      </c>
      <c r="I330" s="12">
        <f>'Cash Flow Calculator'!$B$5-D330</f>
        <v>673460.58141573204</v>
      </c>
      <c r="J330" s="11">
        <f>I330/'Cash Flow Calculator'!$B$5</f>
        <v>2.1379700997324829</v>
      </c>
      <c r="K330" s="7">
        <f>((1+C330/12*'Cash Flow Calculator'!$B$35)*'Cash Flow Calculator'!$B$5)*J330</f>
        <v>1222330.9552695537</v>
      </c>
      <c r="L330">
        <f>IF(C330='Cash Flow Calculator'!$B$41,'Cash Flow Calculator'!$B$38,0)</f>
        <v>0</v>
      </c>
      <c r="M330">
        <f>IF(C330='Cash Flow Calculator'!$B$47,'Cash Flow Calculator'!$B$44,0)</f>
        <v>0</v>
      </c>
    </row>
    <row r="331" spans="2:13">
      <c r="C331" s="3">
        <v>327</v>
      </c>
      <c r="D331" s="7">
        <f t="shared" si="5"/>
        <v>-361625.87090424146</v>
      </c>
      <c r="E331" s="7">
        <f>'Cash Flow Calculator'!$B$8/12*D331</f>
        <v>-1280.7582927858552</v>
      </c>
      <c r="F331" s="7">
        <f>'Cash Flow Calculator'!$D$8-E331</f>
        <v>3176.499888781223</v>
      </c>
      <c r="G331" s="11">
        <f>F331/'Cash Flow Calculator'!$D$8</f>
        <v>1.675597505214516</v>
      </c>
      <c r="I331" s="12">
        <f>'Cash Flow Calculator'!$B$5-D331</f>
        <v>676625.87090424146</v>
      </c>
      <c r="J331" s="11">
        <f>I331/'Cash Flow Calculator'!$B$5</f>
        <v>2.1480186377912429</v>
      </c>
      <c r="K331" s="7">
        <f>((1+C331/12*'Cash Flow Calculator'!$B$35)*'Cash Flow Calculator'!$B$5)*J331</f>
        <v>1229767.5203684589</v>
      </c>
      <c r="L331">
        <f>IF(C331='Cash Flow Calculator'!$B$41,'Cash Flow Calculator'!$B$38,0)</f>
        <v>0</v>
      </c>
      <c r="M331">
        <f>IF(C331='Cash Flow Calculator'!$B$47,'Cash Flow Calculator'!$B$44,0)</f>
        <v>0</v>
      </c>
    </row>
    <row r="332" spans="2:13">
      <c r="C332" s="3">
        <v>328</v>
      </c>
      <c r="D332" s="7">
        <f t="shared" si="5"/>
        <v>-364802.37079302268</v>
      </c>
      <c r="E332" s="7">
        <f>'Cash Flow Calculator'!$B$8/12*D332</f>
        <v>-1292.0083965586221</v>
      </c>
      <c r="F332" s="7">
        <f>'Cash Flow Calculator'!$D$8-E332</f>
        <v>3187.7499925539896</v>
      </c>
      <c r="G332" s="11">
        <f>F332/'Cash Flow Calculator'!$D$8</f>
        <v>1.6815319130454838</v>
      </c>
      <c r="I332" s="12">
        <f>'Cash Flow Calculator'!$B$5-D332</f>
        <v>679802.37079302268</v>
      </c>
      <c r="J332" s="11">
        <f>I332/'Cash Flow Calculator'!$B$5</f>
        <v>2.1581027644222943</v>
      </c>
      <c r="K332" s="7">
        <f>((1+C332/12*'Cash Flow Calculator'!$B$35)*'Cash Flow Calculator'!$B$5)*J332</f>
        <v>1237240.3148433014</v>
      </c>
      <c r="L332">
        <f>IF(C332='Cash Flow Calculator'!$B$41,'Cash Flow Calculator'!$B$38,0)</f>
        <v>0</v>
      </c>
      <c r="M332">
        <f>IF(C332='Cash Flow Calculator'!$B$47,'Cash Flow Calculator'!$B$44,0)</f>
        <v>0</v>
      </c>
    </row>
    <row r="333" spans="2:13">
      <c r="C333" s="3">
        <v>329</v>
      </c>
      <c r="D333" s="7">
        <f t="shared" si="5"/>
        <v>-367990.1207855767</v>
      </c>
      <c r="E333" s="7">
        <f>'Cash Flow Calculator'!$B$8/12*D333</f>
        <v>-1303.2983444489175</v>
      </c>
      <c r="F333" s="7">
        <f>'Cash Flow Calculator'!$D$8-E333</f>
        <v>3199.0399404442851</v>
      </c>
      <c r="G333" s="11">
        <f>F333/'Cash Flow Calculator'!$D$8</f>
        <v>1.6874873385708533</v>
      </c>
      <c r="I333" s="12">
        <f>'Cash Flow Calculator'!$B$5-D333</f>
        <v>682990.12078557676</v>
      </c>
      <c r="J333" s="11">
        <f>I333/'Cash Flow Calculator'!$B$5</f>
        <v>2.1682226056684977</v>
      </c>
      <c r="K333" s="7">
        <f>((1+C333/12*'Cash Flow Calculator'!$B$35)*'Cash Flow Calculator'!$B$5)*J333</f>
        <v>1244749.4951317136</v>
      </c>
      <c r="L333">
        <f>IF(C333='Cash Flow Calculator'!$B$41,'Cash Flow Calculator'!$B$38,0)</f>
        <v>0</v>
      </c>
      <c r="M333">
        <f>IF(C333='Cash Flow Calculator'!$B$47,'Cash Flow Calculator'!$B$44,0)</f>
        <v>0</v>
      </c>
    </row>
    <row r="334" spans="2:13">
      <c r="C334" s="3">
        <v>330</v>
      </c>
      <c r="D334" s="7">
        <f t="shared" si="5"/>
        <v>-371189.16072602099</v>
      </c>
      <c r="E334" s="7">
        <f>'Cash Flow Calculator'!$B$8/12*D334</f>
        <v>-1314.6282775713244</v>
      </c>
      <c r="F334" s="7">
        <f>'Cash Flow Calculator'!$D$8-E334</f>
        <v>3210.3698735666921</v>
      </c>
      <c r="G334" s="11">
        <f>F334/'Cash Flow Calculator'!$D$8</f>
        <v>1.693463856228292</v>
      </c>
      <c r="I334" s="12">
        <f>'Cash Flow Calculator'!$B$5-D334</f>
        <v>686189.16072602104</v>
      </c>
      <c r="J334" s="11">
        <f>I334/'Cash Flow Calculator'!$B$5</f>
        <v>2.1783782880191143</v>
      </c>
      <c r="K334" s="7">
        <f>((1+C334/12*'Cash Flow Calculator'!$B$35)*'Cash Flow Calculator'!$B$5)*J334</f>
        <v>1252295.2183249884</v>
      </c>
      <c r="L334">
        <f>IF(C334='Cash Flow Calculator'!$B$41,'Cash Flow Calculator'!$B$38,0)</f>
        <v>0</v>
      </c>
      <c r="M334">
        <f>IF(C334='Cash Flow Calculator'!$B$47,'Cash Flow Calculator'!$B$44,0)</f>
        <v>0</v>
      </c>
    </row>
    <row r="335" spans="2:13">
      <c r="C335" s="3">
        <v>331</v>
      </c>
      <c r="D335" s="7">
        <f t="shared" si="5"/>
        <v>-374399.53059958766</v>
      </c>
      <c r="E335" s="7">
        <f>'Cash Flow Calculator'!$B$8/12*D335</f>
        <v>-1325.9983375402064</v>
      </c>
      <c r="F335" s="7">
        <f>'Cash Flow Calculator'!$D$8-E335</f>
        <v>3221.739933535574</v>
      </c>
      <c r="G335" s="11">
        <f>F335/'Cash Flow Calculator'!$D$8</f>
        <v>1.6994615407191003</v>
      </c>
      <c r="I335" s="12">
        <f>'Cash Flow Calculator'!$B$5-D335</f>
        <v>689399.5305995876</v>
      </c>
      <c r="J335" s="11">
        <f>I335/'Cash Flow Calculator'!$B$5</f>
        <v>2.1885699384113892</v>
      </c>
      <c r="K335" s="7">
        <f>((1+C335/12*'Cash Flow Calculator'!$B$35)*'Cash Flow Calculator'!$B$5)*J335</f>
        <v>1259877.6421707463</v>
      </c>
      <c r="L335">
        <f>IF(C335='Cash Flow Calculator'!$B$41,'Cash Flow Calculator'!$B$38,0)</f>
        <v>0</v>
      </c>
      <c r="M335">
        <f>IF(C335='Cash Flow Calculator'!$B$47,'Cash Flow Calculator'!$B$44,0)</f>
        <v>0</v>
      </c>
    </row>
    <row r="336" spans="2:13">
      <c r="C336" s="3">
        <v>332</v>
      </c>
      <c r="D336" s="7">
        <f t="shared" si="5"/>
        <v>-377621.27053312323</v>
      </c>
      <c r="E336" s="7">
        <f>'Cash Flow Calculator'!$B$8/12*D336</f>
        <v>-1337.4086664714782</v>
      </c>
      <c r="F336" s="7">
        <f>'Cash Flow Calculator'!$D$8-E336</f>
        <v>3233.150262466846</v>
      </c>
      <c r="G336" s="11">
        <f>F336/'Cash Flow Calculator'!$D$8</f>
        <v>1.7054804670091472</v>
      </c>
      <c r="I336" s="12">
        <f>'Cash Flow Calculator'!$B$5-D336</f>
        <v>692621.27053312329</v>
      </c>
      <c r="J336" s="11">
        <f>I336/'Cash Flow Calculator'!$B$5</f>
        <v>2.1987976842321375</v>
      </c>
      <c r="K336" s="7">
        <f>((1+C336/12*'Cash Flow Calculator'!$B$35)*'Cash Flow Calculator'!$B$5)*J336</f>
        <v>1267496.9250756158</v>
      </c>
      <c r="L336">
        <f>IF(C336='Cash Flow Calculator'!$B$41,'Cash Flow Calculator'!$B$38,0)</f>
        <v>0</v>
      </c>
      <c r="M336">
        <f>IF(C336='Cash Flow Calculator'!$B$47,'Cash Flow Calculator'!$B$44,0)</f>
        <v>0</v>
      </c>
    </row>
    <row r="337" spans="2:13">
      <c r="C337" s="3">
        <v>333</v>
      </c>
      <c r="D337" s="7">
        <f t="shared" si="5"/>
        <v>-380854.42079559009</v>
      </c>
      <c r="E337" s="7">
        <f>'Cash Flow Calculator'!$B$8/12*D337</f>
        <v>-1348.8594069843816</v>
      </c>
      <c r="F337" s="7">
        <f>'Cash Flow Calculator'!$D$8-E337</f>
        <v>3244.6010029797494</v>
      </c>
      <c r="G337" s="11">
        <f>F337/'Cash Flow Calculator'!$D$8</f>
        <v>1.7115207103298047</v>
      </c>
      <c r="I337" s="12">
        <f>'Cash Flow Calculator'!$B$5-D337</f>
        <v>695854.42079559015</v>
      </c>
      <c r="J337" s="11">
        <f>I337/'Cash Flow Calculator'!$B$5</f>
        <v>2.2090616533193339</v>
      </c>
      <c r="K337" s="7">
        <f>((1+C337/12*'Cash Flow Calculator'!$B$35)*'Cash Flow Calculator'!$B$5)*J337</f>
        <v>1275153.2261079189</v>
      </c>
      <c r="L337">
        <f>IF(C337='Cash Flow Calculator'!$B$41,'Cash Flow Calculator'!$B$38,0)</f>
        <v>0</v>
      </c>
      <c r="M337">
        <f>IF(C337='Cash Flow Calculator'!$B$47,'Cash Flow Calculator'!$B$44,0)</f>
        <v>0</v>
      </c>
    </row>
    <row r="338" spans="2:13">
      <c r="C338" s="3">
        <v>334</v>
      </c>
      <c r="D338" s="7">
        <f t="shared" si="5"/>
        <v>-384099.02179856983</v>
      </c>
      <c r="E338" s="7">
        <f>'Cash Flow Calculator'!$B$8/12*D338</f>
        <v>-1360.3507022032682</v>
      </c>
      <c r="F338" s="7">
        <f>'Cash Flow Calculator'!$D$8-E338</f>
        <v>3256.0922981986359</v>
      </c>
      <c r="G338" s="11">
        <f>F338/'Cash Flow Calculator'!$D$8</f>
        <v>1.7175823461788893</v>
      </c>
      <c r="I338" s="12">
        <f>'Cash Flow Calculator'!$B$5-D338</f>
        <v>699099.02179856983</v>
      </c>
      <c r="J338" s="11">
        <f>I338/'Cash Flow Calculator'!$B$5</f>
        <v>2.2193619739637138</v>
      </c>
      <c r="K338" s="7">
        <f>((1+C338/12*'Cash Flow Calculator'!$B$35)*'Cash Flow Calculator'!$B$5)*J338</f>
        <v>1282846.7050003756</v>
      </c>
      <c r="L338">
        <f>IF(C338='Cash Flow Calculator'!$B$41,'Cash Flow Calculator'!$B$38,0)</f>
        <v>0</v>
      </c>
      <c r="M338">
        <f>IF(C338='Cash Flow Calculator'!$B$47,'Cash Flow Calculator'!$B$44,0)</f>
        <v>0</v>
      </c>
    </row>
    <row r="339" spans="2:13">
      <c r="C339" s="3">
        <v>335</v>
      </c>
      <c r="D339" s="7">
        <f t="shared" si="5"/>
        <v>-387355.11409676843</v>
      </c>
      <c r="E339" s="7">
        <f>'Cash Flow Calculator'!$B$8/12*D339</f>
        <v>-1371.8826957593883</v>
      </c>
      <c r="F339" s="7">
        <f>'Cash Flow Calculator'!$D$8-E339</f>
        <v>3267.6242917547561</v>
      </c>
      <c r="G339" s="11">
        <f>F339/'Cash Flow Calculator'!$D$8</f>
        <v>1.7236654503216062</v>
      </c>
      <c r="I339" s="12">
        <f>'Cash Flow Calculator'!$B$5-D339</f>
        <v>702355.11409676843</v>
      </c>
      <c r="J339" s="11">
        <f>I339/'Cash Flow Calculator'!$B$5</f>
        <v>2.2296987749103758</v>
      </c>
      <c r="K339" s="7">
        <f>((1+C339/12*'Cash Flow Calculator'!$B$35)*'Cash Flow Calculator'!$B$5)*J339</f>
        <v>1290577.522152812</v>
      </c>
      <c r="L339">
        <f>IF(C339='Cash Flow Calculator'!$B$41,'Cash Flow Calculator'!$B$38,0)</f>
        <v>0</v>
      </c>
      <c r="M339">
        <f>IF(C339='Cash Flow Calculator'!$B$47,'Cash Flow Calculator'!$B$44,0)</f>
        <v>0</v>
      </c>
    </row>
    <row r="340" spans="2:13">
      <c r="C340" s="3">
        <v>336</v>
      </c>
      <c r="D340" s="7">
        <f t="shared" si="5"/>
        <v>-390622.73838852317</v>
      </c>
      <c r="E340" s="7">
        <f>'Cash Flow Calculator'!$B$8/12*D340</f>
        <v>-1383.4555317926863</v>
      </c>
      <c r="F340" s="7">
        <f>'Cash Flow Calculator'!$D$8-E340</f>
        <v>3279.1971277880539</v>
      </c>
      <c r="G340" s="11">
        <f>F340/'Cash Flow Calculator'!$D$8</f>
        <v>1.729770098791495</v>
      </c>
      <c r="I340" s="12">
        <f>'Cash Flow Calculator'!$B$5-D340</f>
        <v>705622.73838852323</v>
      </c>
      <c r="J340" s="11">
        <f>I340/'Cash Flow Calculator'!$B$5</f>
        <v>2.2400721853603911</v>
      </c>
      <c r="K340" s="7">
        <f>((1+C340/12*'Cash Flow Calculator'!$B$35)*'Cash Flow Calculator'!$B$5)*J340</f>
        <v>1298345.8386348826</v>
      </c>
      <c r="L340">
        <f>IF(C340='Cash Flow Calculator'!$B$41,'Cash Flow Calculator'!$B$38,0)</f>
        <v>0</v>
      </c>
      <c r="M340">
        <f>IF(C340='Cash Flow Calculator'!$B$47,'Cash Flow Calculator'!$B$44,0)</f>
        <v>0</v>
      </c>
    </row>
    <row r="341" spans="2:13">
      <c r="B341" s="3" t="s">
        <v>77</v>
      </c>
      <c r="C341" s="3">
        <v>337</v>
      </c>
      <c r="D341" s="7">
        <f t="shared" si="5"/>
        <v>-393901.9355163112</v>
      </c>
      <c r="E341" s="7">
        <f>'Cash Flow Calculator'!$B$8/12*D341</f>
        <v>-1395.0693549536022</v>
      </c>
      <c r="F341" s="7">
        <f>'Cash Flow Calculator'!$D$8-E341</f>
        <v>3290.81095094897</v>
      </c>
      <c r="G341" s="11">
        <f>F341/'Cash Flow Calculator'!$D$8</f>
        <v>1.7358963678913817</v>
      </c>
      <c r="I341" s="12">
        <f>'Cash Flow Calculator'!$B$5-D341</f>
        <v>708901.9355163112</v>
      </c>
      <c r="J341" s="11">
        <f>I341/'Cash Flow Calculator'!$B$5</f>
        <v>2.2504823349724163</v>
      </c>
      <c r="K341" s="7">
        <f>((1+C341/12*'Cash Flow Calculator'!$B$35)*'Cash Flow Calculator'!$B$5)*J341</f>
        <v>1306151.8161888029</v>
      </c>
      <c r="L341">
        <f>IF(C341='Cash Flow Calculator'!$B$41,'Cash Flow Calculator'!$B$38,0)</f>
        <v>0</v>
      </c>
      <c r="M341">
        <f>IF(C341='Cash Flow Calculator'!$B$47,'Cash Flow Calculator'!$B$44,0)</f>
        <v>0</v>
      </c>
    </row>
    <row r="342" spans="2:13">
      <c r="C342" s="3">
        <v>338</v>
      </c>
      <c r="D342" s="7">
        <f t="shared" si="5"/>
        <v>-397192.74646726018</v>
      </c>
      <c r="E342" s="7">
        <f>'Cash Flow Calculator'!$B$8/12*D342</f>
        <v>-1406.7243104048798</v>
      </c>
      <c r="F342" s="7">
        <f>'Cash Flow Calculator'!$D$8-E342</f>
        <v>3302.4659064002476</v>
      </c>
      <c r="G342" s="11">
        <f>F342/'Cash Flow Calculator'!$D$8</f>
        <v>1.7420443341943304</v>
      </c>
      <c r="I342" s="12">
        <f>'Cash Flow Calculator'!$B$5-D342</f>
        <v>712192.74646726018</v>
      </c>
      <c r="J342" s="11">
        <f>I342/'Cash Flow Calculator'!$B$5</f>
        <v>2.2609293538643178</v>
      </c>
      <c r="K342" s="7">
        <f>((1+C342/12*'Cash Flow Calculator'!$B$35)*'Cash Flow Calculator'!$B$5)*J342</f>
        <v>1313995.617232095</v>
      </c>
      <c r="L342">
        <f>IF(C342='Cash Flow Calculator'!$B$41,'Cash Flow Calculator'!$B$38,0)</f>
        <v>0</v>
      </c>
      <c r="M342">
        <f>IF(C342='Cash Flow Calculator'!$B$47,'Cash Flow Calculator'!$B$44,0)</f>
        <v>0</v>
      </c>
    </row>
    <row r="343" spans="2:13">
      <c r="C343" s="3">
        <v>339</v>
      </c>
      <c r="D343" s="7">
        <f t="shared" si="5"/>
        <v>-400495.21237366041</v>
      </c>
      <c r="E343" s="7">
        <f>'Cash Flow Calculator'!$B$8/12*D343</f>
        <v>-1418.4205438233807</v>
      </c>
      <c r="F343" s="7">
        <f>'Cash Flow Calculator'!$D$8-E343</f>
        <v>3314.1621398187485</v>
      </c>
      <c r="G343" s="11">
        <f>F343/'Cash Flow Calculator'!$D$8</f>
        <v>1.748214074544602</v>
      </c>
      <c r="I343" s="12">
        <f>'Cash Flow Calculator'!$B$5-D343</f>
        <v>715495.21237366041</v>
      </c>
      <c r="J343" s="11">
        <f>I343/'Cash Flow Calculator'!$B$5</f>
        <v>2.2714133726147949</v>
      </c>
      <c r="K343" s="7">
        <f>((1+C343/12*'Cash Flow Calculator'!$B$35)*'Cash Flow Calculator'!$B$5)*J343</f>
        <v>1321877.4048603375</v>
      </c>
      <c r="L343">
        <f>IF(C343='Cash Flow Calculator'!$B$41,'Cash Flow Calculator'!$B$38,0)</f>
        <v>0</v>
      </c>
      <c r="M343">
        <f>IF(C343='Cash Flow Calculator'!$B$47,'Cash Flow Calculator'!$B$44,0)</f>
        <v>0</v>
      </c>
    </row>
    <row r="344" spans="2:13">
      <c r="C344" s="3">
        <v>340</v>
      </c>
      <c r="D344" s="7">
        <f t="shared" si="5"/>
        <v>-403809.37451347918</v>
      </c>
      <c r="E344" s="7">
        <f>'Cash Flow Calculator'!$B$8/12*D344</f>
        <v>-1430.1582014019054</v>
      </c>
      <c r="F344" s="7">
        <f>'Cash Flow Calculator'!$D$8-E344</f>
        <v>3325.8997973972732</v>
      </c>
      <c r="G344" s="11">
        <f>F344/'Cash Flow Calculator'!$D$8</f>
        <v>1.754405666058614</v>
      </c>
      <c r="I344" s="12">
        <f>'Cash Flow Calculator'!$B$5-D344</f>
        <v>718809.37451347918</v>
      </c>
      <c r="J344" s="11">
        <f>I344/'Cash Flow Calculator'!$B$5</f>
        <v>2.2819345222650131</v>
      </c>
      <c r="K344" s="7">
        <f>((1+C344/12*'Cash Flow Calculator'!$B$35)*'Cash Flow Calculator'!$B$5)*J344</f>
        <v>1329797.3428499363</v>
      </c>
      <c r="L344">
        <f>IF(C344='Cash Flow Calculator'!$B$41,'Cash Flow Calculator'!$B$38,0)</f>
        <v>0</v>
      </c>
      <c r="M344">
        <f>IF(C344='Cash Flow Calculator'!$B$47,'Cash Flow Calculator'!$B$44,0)</f>
        <v>0</v>
      </c>
    </row>
    <row r="345" spans="2:13">
      <c r="C345" s="3">
        <v>341</v>
      </c>
      <c r="D345" s="7">
        <f t="shared" si="5"/>
        <v>-407135.27431087644</v>
      </c>
      <c r="E345" s="7">
        <f>'Cash Flow Calculator'!$B$8/12*D345</f>
        <v>-1441.9374298510209</v>
      </c>
      <c r="F345" s="7">
        <f>'Cash Flow Calculator'!$D$8-E345</f>
        <v>3337.6790258463889</v>
      </c>
      <c r="G345" s="11">
        <f>F345/'Cash Flow Calculator'!$D$8</f>
        <v>1.7606191861259051</v>
      </c>
      <c r="I345" s="12">
        <f>'Cash Flow Calculator'!$B$5-D345</f>
        <v>722135.27431087638</v>
      </c>
      <c r="J345" s="11">
        <f>I345/'Cash Flow Calculator'!$B$5</f>
        <v>2.2924929343202427</v>
      </c>
      <c r="K345" s="7">
        <f>((1+C345/12*'Cash Flow Calculator'!$B$35)*'Cash Flow Calculator'!$B$5)*J345</f>
        <v>1337755.5956608986</v>
      </c>
      <c r="L345">
        <f>IF(C345='Cash Flow Calculator'!$B$41,'Cash Flow Calculator'!$B$38,0)</f>
        <v>0</v>
      </c>
      <c r="M345">
        <f>IF(C345='Cash Flow Calculator'!$B$47,'Cash Flow Calculator'!$B$44,0)</f>
        <v>0</v>
      </c>
    </row>
    <row r="346" spans="2:13">
      <c r="C346" s="3">
        <v>342</v>
      </c>
      <c r="D346" s="7">
        <f t="shared" si="5"/>
        <v>-410472.95333672286</v>
      </c>
      <c r="E346" s="7">
        <f>'Cash Flow Calculator'!$B$8/12*D346</f>
        <v>-1453.7583764008937</v>
      </c>
      <c r="F346" s="7">
        <f>'Cash Flow Calculator'!$D$8-E346</f>
        <v>3349.4999723962615</v>
      </c>
      <c r="G346" s="11">
        <f>F346/'Cash Flow Calculator'!$D$8</f>
        <v>1.7668547124101011</v>
      </c>
      <c r="I346" s="12">
        <f>'Cash Flow Calculator'!$B$5-D346</f>
        <v>725472.95333672292</v>
      </c>
      <c r="J346" s="11">
        <f>I346/'Cash Flow Calculator'!$B$5</f>
        <v>2.3030887407515013</v>
      </c>
      <c r="K346" s="7">
        <f>((1+C346/12*'Cash Flow Calculator'!$B$35)*'Cash Flow Calculator'!$B$5)*J346</f>
        <v>1345752.328439621</v>
      </c>
      <c r="L346">
        <f>IF(C346='Cash Flow Calculator'!$B$41,'Cash Flow Calculator'!$B$38,0)</f>
        <v>0</v>
      </c>
      <c r="M346">
        <f>IF(C346='Cash Flow Calculator'!$B$47,'Cash Flow Calculator'!$B$44,0)</f>
        <v>0</v>
      </c>
    </row>
    <row r="347" spans="2:13">
      <c r="C347" s="3">
        <v>343</v>
      </c>
      <c r="D347" s="7">
        <f t="shared" si="5"/>
        <v>-413822.4533091191</v>
      </c>
      <c r="E347" s="7">
        <f>'Cash Flow Calculator'!$B$8/12*D347</f>
        <v>-1465.6211888031303</v>
      </c>
      <c r="F347" s="7">
        <f>'Cash Flow Calculator'!$D$8-E347</f>
        <v>3361.3627847984981</v>
      </c>
      <c r="G347" s="11">
        <f>F347/'Cash Flow Calculator'!$D$8</f>
        <v>1.7731123228498866</v>
      </c>
      <c r="I347" s="12">
        <f>'Cash Flow Calculator'!$B$5-D347</f>
        <v>728822.4533091191</v>
      </c>
      <c r="J347" s="11">
        <f>I347/'Cash Flow Calculator'!$B$5</f>
        <v>2.3137220739972033</v>
      </c>
      <c r="K347" s="7">
        <f>((1+C347/12*'Cash Flow Calculator'!$B$35)*'Cash Flow Calculator'!$B$5)*J347</f>
        <v>1353787.7070216886</v>
      </c>
      <c r="L347">
        <f>IF(C347='Cash Flow Calculator'!$B$41,'Cash Flow Calculator'!$B$38,0)</f>
        <v>0</v>
      </c>
      <c r="M347">
        <f>IF(C347='Cash Flow Calculator'!$B$47,'Cash Flow Calculator'!$B$44,0)</f>
        <v>0</v>
      </c>
    </row>
    <row r="348" spans="2:13">
      <c r="C348" s="3">
        <v>344</v>
      </c>
      <c r="D348" s="7">
        <f t="shared" si="5"/>
        <v>-417183.81609391759</v>
      </c>
      <c r="E348" s="7">
        <f>'Cash Flow Calculator'!$B$8/12*D348</f>
        <v>-1477.5260153326249</v>
      </c>
      <c r="F348" s="7">
        <f>'Cash Flow Calculator'!$D$8-E348</f>
        <v>3373.2676113279927</v>
      </c>
      <c r="G348" s="11">
        <f>F348/'Cash Flow Calculator'!$D$8</f>
        <v>1.77939209565998</v>
      </c>
      <c r="I348" s="12">
        <f>'Cash Flow Calculator'!$B$5-D348</f>
        <v>732183.81609391759</v>
      </c>
      <c r="J348" s="11">
        <f>I348/'Cash Flow Calculator'!$B$5</f>
        <v>2.3243930669648178</v>
      </c>
      <c r="K348" s="7">
        <f>((1+C348/12*'Cash Flow Calculator'!$B$35)*'Cash Flow Calculator'!$B$5)*J348</f>
        <v>1361861.8979346869</v>
      </c>
      <c r="L348">
        <f>IF(C348='Cash Flow Calculator'!$B$41,'Cash Flow Calculator'!$B$38,0)</f>
        <v>0</v>
      </c>
      <c r="M348">
        <f>IF(C348='Cash Flow Calculator'!$B$47,'Cash Flow Calculator'!$B$44,0)</f>
        <v>0</v>
      </c>
    </row>
    <row r="349" spans="2:13">
      <c r="C349" s="3">
        <v>345</v>
      </c>
      <c r="D349" s="7">
        <f t="shared" si="5"/>
        <v>-420557.08370524558</v>
      </c>
      <c r="E349" s="7">
        <f>'Cash Flow Calculator'!$B$8/12*D349</f>
        <v>-1489.4730047894116</v>
      </c>
      <c r="F349" s="7">
        <f>'Cash Flow Calculator'!$D$8-E349</f>
        <v>3385.2146007847796</v>
      </c>
      <c r="G349" s="11">
        <f>F349/'Cash Flow Calculator'!$D$8</f>
        <v>1.7856941093321093</v>
      </c>
      <c r="I349" s="12">
        <f>'Cash Flow Calculator'!$B$5-D349</f>
        <v>735557.08370524552</v>
      </c>
      <c r="J349" s="11">
        <f>I349/'Cash Flow Calculator'!$B$5</f>
        <v>2.3351018530325254</v>
      </c>
      <c r="K349" s="7">
        <f>((1+C349/12*'Cash Flow Calculator'!$B$35)*'Cash Flow Calculator'!$B$5)*J349</f>
        <v>1369975.0684010198</v>
      </c>
      <c r="L349">
        <f>IF(C349='Cash Flow Calculator'!$B$41,'Cash Flow Calculator'!$B$38,0)</f>
        <v>0</v>
      </c>
      <c r="M349">
        <f>IF(C349='Cash Flow Calculator'!$B$47,'Cash Flow Calculator'!$B$44,0)</f>
        <v>0</v>
      </c>
    </row>
    <row r="350" spans="2:13">
      <c r="C350" s="3">
        <v>346</v>
      </c>
      <c r="D350" s="7">
        <f t="shared" si="5"/>
        <v>-423942.29830603034</v>
      </c>
      <c r="E350" s="7">
        <f>'Cash Flow Calculator'!$B$8/12*D350</f>
        <v>-1501.4623065005242</v>
      </c>
      <c r="F350" s="7">
        <f>'Cash Flow Calculator'!$D$8-E350</f>
        <v>3397.2039024958922</v>
      </c>
      <c r="G350" s="11">
        <f>F350/'Cash Flow Calculator'!$D$8</f>
        <v>1.7920184426359937</v>
      </c>
      <c r="I350" s="12">
        <f>'Cash Flow Calculator'!$B$5-D350</f>
        <v>738942.29830603034</v>
      </c>
      <c r="J350" s="11">
        <f>I350/'Cash Flow Calculator'!$B$5</f>
        <v>2.3458485660508899</v>
      </c>
      <c r="K350" s="7">
        <f>((1+C350/12*'Cash Flow Calculator'!$B$35)*'Cash Flow Calculator'!$B$5)*J350</f>
        <v>1378127.3863407462</v>
      </c>
      <c r="L350">
        <f>IF(C350='Cash Flow Calculator'!$B$41,'Cash Flow Calculator'!$B$38,0)</f>
        <v>0</v>
      </c>
      <c r="M350">
        <f>IF(C350='Cash Flow Calculator'!$B$47,'Cash Flow Calculator'!$B$44,0)</f>
        <v>0</v>
      </c>
    </row>
    <row r="351" spans="2:13">
      <c r="C351" s="3">
        <v>347</v>
      </c>
      <c r="D351" s="7">
        <f t="shared" si="5"/>
        <v>-427339.50220852625</v>
      </c>
      <c r="E351" s="7">
        <f>'Cash Flow Calculator'!$B$8/12*D351</f>
        <v>-1513.494070321864</v>
      </c>
      <c r="F351" s="7">
        <f>'Cash Flow Calculator'!$D$8-E351</f>
        <v>3409.2356663172318</v>
      </c>
      <c r="G351" s="11">
        <f>F351/'Cash Flow Calculator'!$D$8</f>
        <v>1.7983651746203295</v>
      </c>
      <c r="I351" s="12">
        <f>'Cash Flow Calculator'!$B$5-D351</f>
        <v>742339.50220852625</v>
      </c>
      <c r="J351" s="11">
        <f>I351/'Cash Flow Calculator'!$B$5</f>
        <v>2.3566333403445276</v>
      </c>
      <c r="K351" s="7">
        <f>((1+C351/12*'Cash Flow Calculator'!$B$35)*'Cash Flow Calculator'!$B$5)*J351</f>
        <v>1386319.0203744227</v>
      </c>
      <c r="L351">
        <f>IF(C351='Cash Flow Calculator'!$B$41,'Cash Flow Calculator'!$B$38,0)</f>
        <v>0</v>
      </c>
      <c r="M351">
        <f>IF(C351='Cash Flow Calculator'!$B$47,'Cash Flow Calculator'!$B$44,0)</f>
        <v>0</v>
      </c>
    </row>
    <row r="352" spans="2:13">
      <c r="C352" s="3">
        <v>348</v>
      </c>
      <c r="D352" s="7">
        <f t="shared" si="5"/>
        <v>-430748.73787484347</v>
      </c>
      <c r="E352" s="7">
        <f>'Cash Flow Calculator'!$B$8/12*D352</f>
        <v>-1525.5684466400708</v>
      </c>
      <c r="F352" s="7">
        <f>'Cash Flow Calculator'!$D$8-E352</f>
        <v>3421.3100426354385</v>
      </c>
      <c r="G352" s="11">
        <f>F352/'Cash Flow Calculator'!$D$8</f>
        <v>1.8047343846137764</v>
      </c>
      <c r="I352" s="12">
        <f>'Cash Flow Calculator'!$B$5-D352</f>
        <v>745748.73787484341</v>
      </c>
      <c r="J352" s="11">
        <f>I352/'Cash Flow Calculator'!$B$5</f>
        <v>2.3674563107137887</v>
      </c>
      <c r="K352" s="7">
        <f>((1+C352/12*'Cash Flow Calculator'!$B$35)*'Cash Flow Calculator'!$B$5)*J352</f>
        <v>1394550.1398259571</v>
      </c>
      <c r="L352">
        <f>IF(C352='Cash Flow Calculator'!$B$41,'Cash Flow Calculator'!$B$38,0)</f>
        <v>0</v>
      </c>
      <c r="M352">
        <f>IF(C352='Cash Flow Calculator'!$B$47,'Cash Flow Calculator'!$B$44,0)</f>
        <v>0</v>
      </c>
    </row>
    <row r="353" spans="2:13">
      <c r="B353" s="3" t="s">
        <v>78</v>
      </c>
      <c r="C353" s="3">
        <v>349</v>
      </c>
      <c r="D353" s="7">
        <f t="shared" si="5"/>
        <v>-434170.04791747889</v>
      </c>
      <c r="E353" s="7">
        <f>'Cash Flow Calculator'!$B$8/12*D353</f>
        <v>-1537.6855863744045</v>
      </c>
      <c r="F353" s="7">
        <f>'Cash Flow Calculator'!$D$8-E353</f>
        <v>3433.4271823697723</v>
      </c>
      <c r="G353" s="11">
        <f>F353/'Cash Flow Calculator'!$D$8</f>
        <v>1.8111261522259503</v>
      </c>
      <c r="I353" s="12">
        <f>'Cash Flow Calculator'!$B$5-D353</f>
        <v>749170.04791747895</v>
      </c>
      <c r="J353" s="11">
        <f>I353/'Cash Flow Calculator'!$B$5</f>
        <v>2.3783176124364411</v>
      </c>
      <c r="K353" s="7">
        <f>((1+C353/12*'Cash Flow Calculator'!$B$35)*'Cash Flow Calculator'!$B$5)*J353</f>
        <v>1402820.9147254794</v>
      </c>
      <c r="L353">
        <f>IF(C353='Cash Flow Calculator'!$B$41,'Cash Flow Calculator'!$B$38,0)</f>
        <v>0</v>
      </c>
      <c r="M353">
        <f>IF(C353='Cash Flow Calculator'!$B$47,'Cash Flow Calculator'!$B$44,0)</f>
        <v>0</v>
      </c>
    </row>
    <row r="354" spans="2:13">
      <c r="C354" s="3">
        <v>350</v>
      </c>
      <c r="D354" s="7">
        <f t="shared" si="5"/>
        <v>-437603.47509984864</v>
      </c>
      <c r="E354" s="7">
        <f>'Cash Flow Calculator'!$B$8/12*D354</f>
        <v>-1549.8456409786306</v>
      </c>
      <c r="F354" s="7">
        <f>'Cash Flow Calculator'!$D$8-E354</f>
        <v>3445.5872369739982</v>
      </c>
      <c r="G354" s="11">
        <f>F354/'Cash Flow Calculator'!$D$8</f>
        <v>1.8175405573484169</v>
      </c>
      <c r="I354" s="12">
        <f>'Cash Flow Calculator'!$B$5-D354</f>
        <v>752603.47509984858</v>
      </c>
      <c r="J354" s="11">
        <f>I354/'Cash Flow Calculator'!$B$5</f>
        <v>2.3892173812693605</v>
      </c>
      <c r="K354" s="7">
        <f>((1+C354/12*'Cash Flow Calculator'!$B$35)*'Cash Flow Calculator'!$B$5)*J354</f>
        <v>1411131.5158122161</v>
      </c>
      <c r="L354">
        <f>IF(C354='Cash Flow Calculator'!$B$41,'Cash Flow Calculator'!$B$38,0)</f>
        <v>0</v>
      </c>
      <c r="M354">
        <f>IF(C354='Cash Flow Calculator'!$B$47,'Cash Flow Calculator'!$B$44,0)</f>
        <v>0</v>
      </c>
    </row>
    <row r="355" spans="2:13">
      <c r="C355" s="3">
        <v>351</v>
      </c>
      <c r="D355" s="7">
        <f t="shared" si="5"/>
        <v>-441049.06233682262</v>
      </c>
      <c r="E355" s="7">
        <f>'Cash Flow Calculator'!$B$8/12*D355</f>
        <v>-1562.0487624429136</v>
      </c>
      <c r="F355" s="7">
        <f>'Cash Flow Calculator'!$D$8-E355</f>
        <v>3457.7903584382811</v>
      </c>
      <c r="G355" s="11">
        <f>F355/'Cash Flow Calculator'!$D$8</f>
        <v>1.8239776801556926</v>
      </c>
      <c r="I355" s="12">
        <f>'Cash Flow Calculator'!$B$5-D355</f>
        <v>756049.06233682262</v>
      </c>
      <c r="J355" s="11">
        <f>I355/'Cash Flow Calculator'!$B$5</f>
        <v>2.4001557534502305</v>
      </c>
      <c r="K355" s="7">
        <f>((1+C355/12*'Cash Flow Calculator'!$B$35)*'Cash Flow Calculator'!$B$5)*J355</f>
        <v>1419482.1145373844</v>
      </c>
      <c r="L355">
        <f>IF(C355='Cash Flow Calculator'!$B$41,'Cash Flow Calculator'!$B$38,0)</f>
        <v>0</v>
      </c>
      <c r="M355">
        <f>IF(C355='Cash Flow Calculator'!$B$47,'Cash Flow Calculator'!$B$44,0)</f>
        <v>0</v>
      </c>
    </row>
    <row r="356" spans="2:13">
      <c r="C356" s="3">
        <v>352</v>
      </c>
      <c r="D356" s="7">
        <f t="shared" si="5"/>
        <v>-444506.8526952609</v>
      </c>
      <c r="E356" s="7">
        <f>'Cash Flow Calculator'!$B$8/12*D356</f>
        <v>-1574.2951032957158</v>
      </c>
      <c r="F356" s="7">
        <f>'Cash Flow Calculator'!$D$8-E356</f>
        <v>3470.0366992910836</v>
      </c>
      <c r="G356" s="11">
        <f>F356/'Cash Flow Calculator'!$D$8</f>
        <v>1.830437601106244</v>
      </c>
      <c r="I356" s="12">
        <f>'Cash Flow Calculator'!$B$5-D356</f>
        <v>759506.8526952609</v>
      </c>
      <c r="J356" s="11">
        <f>I356/'Cash Flow Calculator'!$B$5</f>
        <v>2.411132865699241</v>
      </c>
      <c r="K356" s="7">
        <f>((1+C356/12*'Cash Flow Calculator'!$B$35)*'Cash Flow Calculator'!$B$5)*J356</f>
        <v>1427872.8830670905</v>
      </c>
      <c r="L356">
        <f>IF(C356='Cash Flow Calculator'!$B$41,'Cash Flow Calculator'!$B$38,0)</f>
        <v>0</v>
      </c>
      <c r="M356">
        <f>IF(C356='Cash Flow Calculator'!$B$47,'Cash Flow Calculator'!$B$44,0)</f>
        <v>0</v>
      </c>
    </row>
    <row r="357" spans="2:13">
      <c r="C357" s="3">
        <v>353</v>
      </c>
      <c r="D357" s="7">
        <f t="shared" si="5"/>
        <v>-447976.88939455198</v>
      </c>
      <c r="E357" s="7">
        <f>'Cash Flow Calculator'!$B$8/12*D357</f>
        <v>-1586.5848166057051</v>
      </c>
      <c r="F357" s="7">
        <f>'Cash Flow Calculator'!$D$8-E357</f>
        <v>3482.3264126010727</v>
      </c>
      <c r="G357" s="11">
        <f>F357/'Cash Flow Calculator'!$D$8</f>
        <v>1.8369204009434952</v>
      </c>
      <c r="I357" s="12">
        <f>'Cash Flow Calculator'!$B$5-D357</f>
        <v>762976.88939455198</v>
      </c>
      <c r="J357" s="11">
        <f>I357/'Cash Flow Calculator'!$B$5</f>
        <v>2.4221488552207999</v>
      </c>
      <c r="K357" s="7">
        <f>((1+C357/12*'Cash Flow Calculator'!$B$35)*'Cash Flow Calculator'!$B$5)*J357</f>
        <v>1436303.994285244</v>
      </c>
      <c r="L357">
        <f>IF(C357='Cash Flow Calculator'!$B$41,'Cash Flow Calculator'!$B$38,0)</f>
        <v>0</v>
      </c>
      <c r="M357">
        <f>IF(C357='Cash Flow Calculator'!$B$47,'Cash Flow Calculator'!$B$44,0)</f>
        <v>0</v>
      </c>
    </row>
    <row r="358" spans="2:13">
      <c r="C358" s="3">
        <v>354</v>
      </c>
      <c r="D358" s="7">
        <f t="shared" si="5"/>
        <v>-451459.21580715303</v>
      </c>
      <c r="E358" s="7">
        <f>'Cash Flow Calculator'!$B$8/12*D358</f>
        <v>-1598.918055983667</v>
      </c>
      <c r="F358" s="7">
        <f>'Cash Flow Calculator'!$D$8-E358</f>
        <v>3494.6596519790346</v>
      </c>
      <c r="G358" s="11">
        <f>F358/'Cash Flow Calculator'!$D$8</f>
        <v>1.8434261606968367</v>
      </c>
      <c r="I358" s="12">
        <f>'Cash Flow Calculator'!$B$5-D358</f>
        <v>766459.21580715303</v>
      </c>
      <c r="J358" s="11">
        <f>I358/'Cash Flow Calculator'!$B$5</f>
        <v>2.4332038597052477</v>
      </c>
      <c r="K358" s="7">
        <f>((1+C358/12*'Cash Flow Calculator'!$B$35)*'Cash Flow Calculator'!$B$5)*J358</f>
        <v>1444775.6217964834</v>
      </c>
      <c r="L358">
        <f>IF(C358='Cash Flow Calculator'!$B$41,'Cash Flow Calculator'!$B$38,0)</f>
        <v>0</v>
      </c>
      <c r="M358">
        <f>IF(C358='Cash Flow Calculator'!$B$47,'Cash Flow Calculator'!$B$44,0)</f>
        <v>0</v>
      </c>
    </row>
    <row r="359" spans="2:13">
      <c r="C359" s="3">
        <v>355</v>
      </c>
      <c r="D359" s="7">
        <f t="shared" si="5"/>
        <v>-454953.87545913208</v>
      </c>
      <c r="E359" s="7">
        <f>'Cash Flow Calculator'!$B$8/12*D359</f>
        <v>-1611.2949755844263</v>
      </c>
      <c r="F359" s="7">
        <f>'Cash Flow Calculator'!$D$8-E359</f>
        <v>3507.0365715797943</v>
      </c>
      <c r="G359" s="11">
        <f>F359/'Cash Flow Calculator'!$D$8</f>
        <v>1.8499549616826383</v>
      </c>
      <c r="I359" s="12">
        <f>'Cash Flow Calculator'!$B$5-D359</f>
        <v>769953.87545913202</v>
      </c>
      <c r="J359" s="11">
        <f>I359/'Cash Flow Calculator'!$B$5</f>
        <v>2.4442980173305777</v>
      </c>
      <c r="K359" s="7">
        <f>((1+C359/12*'Cash Flow Calculator'!$B$35)*'Cash Flow Calculator'!$B$5)*J359</f>
        <v>1453287.9399291116</v>
      </c>
      <c r="L359">
        <f>IF(C359='Cash Flow Calculator'!$B$41,'Cash Flow Calculator'!$B$38,0)</f>
        <v>0</v>
      </c>
      <c r="M359">
        <f>IF(C359='Cash Flow Calculator'!$B$47,'Cash Flow Calculator'!$B$44,0)</f>
        <v>0</v>
      </c>
    </row>
    <row r="360" spans="2:13">
      <c r="C360" s="3">
        <v>356</v>
      </c>
      <c r="D360" s="7">
        <f t="shared" si="5"/>
        <v>-458460.91203071189</v>
      </c>
      <c r="E360" s="7">
        <f>'Cash Flow Calculator'!$B$8/12*D360</f>
        <v>-1623.7157301087714</v>
      </c>
      <c r="F360" s="7">
        <f>'Cash Flow Calculator'!$D$8-E360</f>
        <v>3519.4573261041392</v>
      </c>
      <c r="G360" s="11">
        <f>F360/'Cash Flow Calculator'!$D$8</f>
        <v>1.8565068855052642</v>
      </c>
      <c r="I360" s="12">
        <f>'Cash Flow Calculator'!$B$5-D360</f>
        <v>773460.91203071189</v>
      </c>
      <c r="J360" s="11">
        <f>I360/'Cash Flow Calculator'!$B$5</f>
        <v>2.4554314667641646</v>
      </c>
      <c r="K360" s="7">
        <f>((1+C360/12*'Cash Flow Calculator'!$B$35)*'Cash Flow Calculator'!$B$5)*J360</f>
        <v>1461841.1237380453</v>
      </c>
      <c r="L360">
        <f>IF(C360='Cash Flow Calculator'!$B$41,'Cash Flow Calculator'!$B$38,0)</f>
        <v>0</v>
      </c>
      <c r="M360">
        <f>IF(C360='Cash Flow Calculator'!$B$47,'Cash Flow Calculator'!$B$44,0)</f>
        <v>0</v>
      </c>
    </row>
    <row r="361" spans="2:13">
      <c r="C361" s="3">
        <v>357</v>
      </c>
      <c r="D361" s="7">
        <f t="shared" si="5"/>
        <v>-461980.36935681605</v>
      </c>
      <c r="E361" s="7">
        <f>'Cash Flow Calculator'!$B$8/12*D361</f>
        <v>-1636.1804748053903</v>
      </c>
      <c r="F361" s="7">
        <f>'Cash Flow Calculator'!$D$8-E361</f>
        <v>3531.9220708007579</v>
      </c>
      <c r="G361" s="11">
        <f>F361/'Cash Flow Calculator'!$D$8</f>
        <v>1.8630820140580953</v>
      </c>
      <c r="I361" s="12">
        <f>'Cash Flow Calculator'!$B$5-D361</f>
        <v>776980.36935681605</v>
      </c>
      <c r="J361" s="11">
        <f>I361/'Cash Flow Calculator'!$B$5</f>
        <v>2.4666043471644956</v>
      </c>
      <c r="K361" s="7">
        <f>((1+C361/12*'Cash Flow Calculator'!$B$35)*'Cash Flow Calculator'!$B$5)*J361</f>
        <v>1470435.3490077746</v>
      </c>
      <c r="L361">
        <f>IF(C361='Cash Flow Calculator'!$B$41,'Cash Flow Calculator'!$B$38,0)</f>
        <v>0</v>
      </c>
      <c r="M361">
        <f>IF(C361='Cash Flow Calculator'!$B$47,'Cash Flow Calculator'!$B$44,0)</f>
        <v>0</v>
      </c>
    </row>
    <row r="362" spans="2:13">
      <c r="C362" s="3">
        <v>358</v>
      </c>
      <c r="D362" s="7">
        <f t="shared" si="5"/>
        <v>-465512.29142761679</v>
      </c>
      <c r="E362" s="7">
        <f>'Cash Flow Calculator'!$B$8/12*D362</f>
        <v>-1648.6893654728096</v>
      </c>
      <c r="F362" s="7">
        <f>'Cash Flow Calculator'!$D$8-E362</f>
        <v>3544.4309614681774</v>
      </c>
      <c r="G362" s="11">
        <f>F362/'Cash Flow Calculator'!$D$8</f>
        <v>1.8696804295245513</v>
      </c>
      <c r="I362" s="12">
        <f>'Cash Flow Calculator'!$B$5-D362</f>
        <v>780512.29142761673</v>
      </c>
      <c r="J362" s="11">
        <f>I362/'Cash Flow Calculator'!$B$5</f>
        <v>2.4778167981829102</v>
      </c>
      <c r="K362" s="7">
        <f>((1+C362/12*'Cash Flow Calculator'!$B$35)*'Cash Flow Calculator'!$B$5)*J362</f>
        <v>1479070.7922553336</v>
      </c>
      <c r="L362">
        <f>IF(C362='Cash Flow Calculator'!$B$41,'Cash Flow Calculator'!$B$38,0)</f>
        <v>0</v>
      </c>
      <c r="M362">
        <f>IF(C362='Cash Flow Calculator'!$B$47,'Cash Flow Calculator'!$B$44,0)</f>
        <v>0</v>
      </c>
    </row>
    <row r="363" spans="2:13">
      <c r="C363" s="3">
        <v>359</v>
      </c>
      <c r="D363" s="7">
        <f t="shared" si="5"/>
        <v>-469056.72238908499</v>
      </c>
      <c r="E363" s="7">
        <f>'Cash Flow Calculator'!$B$8/12*D363</f>
        <v>-1661.2425584613427</v>
      </c>
      <c r="F363" s="7">
        <f>'Cash Flow Calculator'!$D$8-E363</f>
        <v>3556.9841544567107</v>
      </c>
      <c r="G363" s="11">
        <f>F363/'Cash Flow Calculator'!$D$8</f>
        <v>1.8763022143791175</v>
      </c>
      <c r="I363" s="12">
        <f>'Cash Flow Calculator'!$B$5-D363</f>
        <v>784056.72238908499</v>
      </c>
      <c r="J363" s="11">
        <f>I363/'Cash Flow Calculator'!$B$5</f>
        <v>2.489068959965349</v>
      </c>
      <c r="K363" s="7">
        <f>((1+C363/12*'Cash Flow Calculator'!$B$35)*'Cash Flow Calculator'!$B$5)*J363</f>
        <v>1487747.6307332886</v>
      </c>
      <c r="L363">
        <f>IF(C363='Cash Flow Calculator'!$B$41,'Cash Flow Calculator'!$B$38,0)</f>
        <v>0</v>
      </c>
      <c r="M363">
        <f>IF(C363='Cash Flow Calculator'!$B$47,'Cash Flow Calculator'!$B$44,0)</f>
        <v>0</v>
      </c>
    </row>
    <row r="364" spans="2:13">
      <c r="C364" s="3">
        <v>360</v>
      </c>
      <c r="D364" s="7">
        <f t="shared" si="5"/>
        <v>-472613.70654354169</v>
      </c>
      <c r="E364" s="7">
        <f>'Cash Flow Calculator'!$B$8/12*D364</f>
        <v>-1673.8402106750436</v>
      </c>
      <c r="F364" s="7">
        <f>'Cash Flow Calculator'!$D$8-E364</f>
        <v>3569.5818066704114</v>
      </c>
      <c r="G364" s="11">
        <f>F364/'Cash Flow Calculator'!$D$8</f>
        <v>1.8829474513883766</v>
      </c>
      <c r="I364" s="12">
        <f>'Cash Flow Calculator'!$B$5-D364</f>
        <v>787613.70654354175</v>
      </c>
      <c r="J364" s="11">
        <f>I364/'Cash Flow Calculator'!$B$5</f>
        <v>2.500360973154101</v>
      </c>
      <c r="K364" s="7">
        <f>((1+C364/12*'Cash Flow Calculator'!$B$35)*'Cash Flow Calculator'!$B$5)*J364</f>
        <v>1496466.0424327294</v>
      </c>
      <c r="L364">
        <f>IF(C364='Cash Flow Calculator'!$B$41,'Cash Flow Calculator'!$B$38,0)</f>
        <v>0</v>
      </c>
      <c r="M364">
        <f>IF(C364='Cash Flow Calculator'!$B$47,'Cash Flow Calculator'!$B$44,0)</f>
        <v>0</v>
      </c>
    </row>
    <row r="365" spans="2:13">
      <c r="B365" s="30" t="s">
        <v>79</v>
      </c>
      <c r="C365" s="30">
        <v>361</v>
      </c>
      <c r="D365" s="31">
        <f t="shared" si="5"/>
        <v>-476183.2883502121</v>
      </c>
      <c r="E365" s="32">
        <f>'Cash Flow Calculator'!$B$8/12*D365</f>
        <v>-1686.4824795736679</v>
      </c>
      <c r="F365" s="32">
        <f>'Cash Flow Calculator'!$D$8-E365</f>
        <v>3582.2240755690354</v>
      </c>
      <c r="G365" s="33">
        <f>F365/'Cash Flow Calculator'!$D$8</f>
        <v>1.8896162236120437</v>
      </c>
      <c r="H365" s="34"/>
      <c r="I365" s="35">
        <f>'Cash Flow Calculator'!$B$5-D365</f>
        <v>791183.28835021215</v>
      </c>
      <c r="J365" s="33">
        <f>I365/'Cash Flow Calculator'!$B$5</f>
        <v>2.5116929788895623</v>
      </c>
      <c r="K365" s="32">
        <f>((1+C365/12*'Cash Flow Calculator'!$B$35)*'Cash Flow Calculator'!$B$5)*J365</f>
        <v>1505226.2060862787</v>
      </c>
      <c r="L365" s="34">
        <f>IF(C365='Cash Flow Calculator'!$B$41,'Cash Flow Calculator'!$B$38,0)</f>
        <v>0</v>
      </c>
      <c r="M365" s="36">
        <f>IF(C365='Cash Flow Calculator'!$B$47,'Cash Flow Calculator'!$B$44,0)</f>
        <v>0</v>
      </c>
    </row>
  </sheetData>
  <conditionalFormatting sqref="J5:J365">
    <cfRule type="cellIs" dxfId="2" priority="2" operator="greaterThan">
      <formula>1</formula>
    </cfRule>
  </conditionalFormatting>
  <conditionalFormatting sqref="J5:J365">
    <cfRule type="cellIs" dxfId="1" priority="3" operator="between">
      <formula>0.5</formula>
      <formula>1</formula>
    </cfRule>
  </conditionalFormatting>
  <conditionalFormatting sqref="J5:J365">
    <cfRule type="cellIs" dxfId="0" priority="1" operator="between">
      <formula>0</formula>
      <formula>0.5</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B3"/>
  <sheetViews>
    <sheetView topLeftCell="A3" workbookViewId="0">
      <selection activeCell="B3" sqref="B3"/>
    </sheetView>
  </sheetViews>
  <sheetFormatPr defaultColWidth="14.42578125" defaultRowHeight="15" customHeight="1"/>
  <sheetData>
    <row r="2" spans="2:2">
      <c r="B2" s="2" t="s">
        <v>50</v>
      </c>
    </row>
    <row r="3" spans="2:2">
      <c r="B3" s="2" t="s">
        <v>51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B2:G40"/>
  <sheetViews>
    <sheetView tabSelected="1" workbookViewId="0">
      <selection activeCell="D2" sqref="D2"/>
    </sheetView>
  </sheetViews>
  <sheetFormatPr defaultColWidth="14.42578125" defaultRowHeight="15" customHeight="1"/>
  <cols>
    <col min="2" max="2" width="19" customWidth="1"/>
    <col min="3" max="3" width="31.28515625" customWidth="1"/>
    <col min="4" max="4" width="29.7109375" customWidth="1"/>
    <col min="5" max="5" width="32.140625" customWidth="1"/>
    <col min="6" max="6" width="31.85546875" customWidth="1"/>
    <col min="7" max="7" width="19" customWidth="1"/>
    <col min="8" max="8" width="24.140625" customWidth="1"/>
    <col min="9" max="9" width="28.5703125" customWidth="1"/>
    <col min="11" max="11" width="24.7109375" customWidth="1"/>
    <col min="12" max="12" width="24" customWidth="1"/>
  </cols>
  <sheetData>
    <row r="2" spans="2:7">
      <c r="B2" s="3" t="s">
        <v>37</v>
      </c>
      <c r="D2" s="3" t="s">
        <v>38</v>
      </c>
    </row>
    <row r="3" spans="2:7">
      <c r="D3" s="3" t="s">
        <v>39</v>
      </c>
    </row>
    <row r="4" spans="2:7">
      <c r="C4" s="3" t="s">
        <v>40</v>
      </c>
      <c r="D4" s="3" t="s">
        <v>41</v>
      </c>
      <c r="E4" s="3" t="s">
        <v>42</v>
      </c>
      <c r="F4" s="3" t="s">
        <v>43</v>
      </c>
      <c r="G4" s="3"/>
    </row>
    <row r="5" spans="2:7">
      <c r="C5">
        <f>2205.47/300000</f>
        <v>7.3515666666666658E-3</v>
      </c>
      <c r="D5">
        <f>2235.98/300000</f>
        <v>7.4532666666666664E-3</v>
      </c>
      <c r="E5">
        <f>2266.8/300000</f>
        <v>7.5560000000000002E-3</v>
      </c>
      <c r="F5">
        <f>2297.9/300000</f>
        <v>7.6596666666666671E-3</v>
      </c>
    </row>
    <row r="7" spans="2:7">
      <c r="B7" s="3" t="s">
        <v>44</v>
      </c>
      <c r="C7" s="4" t="s">
        <v>45</v>
      </c>
      <c r="D7" s="4" t="s">
        <v>46</v>
      </c>
      <c r="E7" s="4" t="s">
        <v>47</v>
      </c>
      <c r="F7" s="4" t="s">
        <v>48</v>
      </c>
      <c r="G7" s="3"/>
    </row>
    <row r="8" spans="2:7">
      <c r="B8" s="3">
        <v>200000</v>
      </c>
      <c r="C8" s="3">
        <f t="shared" ref="C8:C40" si="0">B8*C$5+B8*0.01/12</f>
        <v>1636.9799999999998</v>
      </c>
      <c r="D8" s="3">
        <f t="shared" ref="D8:D40" si="1">B8*D$5+B8*0.01/12</f>
        <v>1657.32</v>
      </c>
      <c r="E8" s="3">
        <f t="shared" ref="E8:E40" si="2">B8*E$5+B8*0.01/12</f>
        <v>1677.8666666666668</v>
      </c>
      <c r="F8" s="3">
        <f t="shared" ref="F8:F40" si="3">B8*F$5+B8*0.01/12</f>
        <v>1698.6000000000001</v>
      </c>
      <c r="G8" s="3"/>
    </row>
    <row r="9" spans="2:7">
      <c r="B9">
        <f t="shared" ref="B9:B40" si="4">B8+10000</f>
        <v>210000</v>
      </c>
      <c r="C9" s="3">
        <f t="shared" si="0"/>
        <v>1718.8289999999997</v>
      </c>
      <c r="D9" s="3">
        <f t="shared" si="1"/>
        <v>1740.1859999999999</v>
      </c>
      <c r="E9" s="3">
        <f t="shared" si="2"/>
        <v>1761.76</v>
      </c>
      <c r="F9" s="3">
        <f t="shared" si="3"/>
        <v>1783.53</v>
      </c>
      <c r="G9" s="3"/>
    </row>
    <row r="10" spans="2:7">
      <c r="B10">
        <f t="shared" si="4"/>
        <v>220000</v>
      </c>
      <c r="C10" s="3">
        <f t="shared" si="0"/>
        <v>1800.6779999999997</v>
      </c>
      <c r="D10" s="3">
        <f t="shared" si="1"/>
        <v>1823.0519999999999</v>
      </c>
      <c r="E10" s="3">
        <f t="shared" si="2"/>
        <v>1845.6533333333332</v>
      </c>
      <c r="F10" s="3">
        <f t="shared" si="3"/>
        <v>1868.46</v>
      </c>
      <c r="G10" s="3"/>
    </row>
    <row r="11" spans="2:7">
      <c r="B11">
        <f t="shared" si="4"/>
        <v>230000</v>
      </c>
      <c r="C11" s="3">
        <f t="shared" si="0"/>
        <v>1882.5269999999998</v>
      </c>
      <c r="D11" s="3">
        <f t="shared" si="1"/>
        <v>1905.9180000000001</v>
      </c>
      <c r="E11" s="3">
        <f t="shared" si="2"/>
        <v>1929.5466666666669</v>
      </c>
      <c r="F11" s="3">
        <f t="shared" si="3"/>
        <v>1953.39</v>
      </c>
      <c r="G11" s="3"/>
    </row>
    <row r="12" spans="2:7">
      <c r="B12">
        <f t="shared" si="4"/>
        <v>240000</v>
      </c>
      <c r="C12" s="3">
        <f t="shared" si="0"/>
        <v>1964.3759999999997</v>
      </c>
      <c r="D12" s="3">
        <f t="shared" si="1"/>
        <v>1988.7839999999999</v>
      </c>
      <c r="E12" s="3">
        <f t="shared" si="2"/>
        <v>2013.44</v>
      </c>
      <c r="F12" s="3">
        <f t="shared" si="3"/>
        <v>2038.3200000000002</v>
      </c>
      <c r="G12" s="3"/>
    </row>
    <row r="13" spans="2:7">
      <c r="B13">
        <f t="shared" si="4"/>
        <v>250000</v>
      </c>
      <c r="C13" s="3">
        <f t="shared" si="0"/>
        <v>2046.2249999999997</v>
      </c>
      <c r="D13" s="3">
        <f t="shared" si="1"/>
        <v>2071.65</v>
      </c>
      <c r="E13" s="3">
        <f t="shared" si="2"/>
        <v>2097.3333333333335</v>
      </c>
      <c r="F13" s="3">
        <f t="shared" si="3"/>
        <v>2123.25</v>
      </c>
      <c r="G13" s="3"/>
    </row>
    <row r="14" spans="2:7">
      <c r="B14">
        <f t="shared" si="4"/>
        <v>260000</v>
      </c>
      <c r="C14" s="3">
        <f t="shared" si="0"/>
        <v>2128.0739999999996</v>
      </c>
      <c r="D14" s="3">
        <f t="shared" si="1"/>
        <v>2154.5160000000001</v>
      </c>
      <c r="E14" s="3">
        <f t="shared" si="2"/>
        <v>2181.2266666666665</v>
      </c>
      <c r="F14" s="3">
        <f t="shared" si="3"/>
        <v>2208.1799999999998</v>
      </c>
      <c r="G14" s="3"/>
    </row>
    <row r="15" spans="2:7">
      <c r="B15">
        <f t="shared" si="4"/>
        <v>270000</v>
      </c>
      <c r="C15" s="3">
        <f t="shared" si="0"/>
        <v>2209.9229999999998</v>
      </c>
      <c r="D15" s="3">
        <f t="shared" si="1"/>
        <v>2237.3819999999996</v>
      </c>
      <c r="E15" s="3">
        <f t="shared" si="2"/>
        <v>2265.12</v>
      </c>
      <c r="F15" s="3">
        <f t="shared" si="3"/>
        <v>2293.11</v>
      </c>
      <c r="G15" s="3"/>
    </row>
    <row r="16" spans="2:7">
      <c r="B16">
        <f t="shared" si="4"/>
        <v>280000</v>
      </c>
      <c r="C16" s="3">
        <f t="shared" si="0"/>
        <v>2291.7719999999999</v>
      </c>
      <c r="D16" s="3">
        <f t="shared" si="1"/>
        <v>2320.248</v>
      </c>
      <c r="E16" s="3">
        <f t="shared" si="2"/>
        <v>2349.0133333333333</v>
      </c>
      <c r="F16" s="3">
        <f t="shared" si="3"/>
        <v>2378.0400000000004</v>
      </c>
      <c r="G16" s="3"/>
    </row>
    <row r="17" spans="2:7">
      <c r="B17">
        <f t="shared" si="4"/>
        <v>290000</v>
      </c>
      <c r="C17" s="3">
        <f t="shared" si="0"/>
        <v>2373.6209999999996</v>
      </c>
      <c r="D17" s="3">
        <f t="shared" si="1"/>
        <v>2403.1139999999996</v>
      </c>
      <c r="E17" s="3">
        <f t="shared" si="2"/>
        <v>2432.9066666666668</v>
      </c>
      <c r="F17" s="3">
        <f t="shared" si="3"/>
        <v>2462.9699999999998</v>
      </c>
      <c r="G17" s="3"/>
    </row>
    <row r="18" spans="2:7">
      <c r="B18">
        <f t="shared" si="4"/>
        <v>300000</v>
      </c>
      <c r="C18" s="3">
        <f t="shared" si="0"/>
        <v>2455.4699999999998</v>
      </c>
      <c r="D18" s="3">
        <f t="shared" si="1"/>
        <v>2485.98</v>
      </c>
      <c r="E18" s="3">
        <f t="shared" si="2"/>
        <v>2516.8000000000002</v>
      </c>
      <c r="F18" s="3">
        <f t="shared" si="3"/>
        <v>2547.9</v>
      </c>
      <c r="G18" s="3"/>
    </row>
    <row r="19" spans="2:7">
      <c r="B19">
        <f t="shared" si="4"/>
        <v>310000</v>
      </c>
      <c r="C19" s="3">
        <f t="shared" si="0"/>
        <v>2537.319</v>
      </c>
      <c r="D19" s="3">
        <f t="shared" si="1"/>
        <v>2568.846</v>
      </c>
      <c r="E19" s="3">
        <f t="shared" si="2"/>
        <v>2600.6933333333336</v>
      </c>
      <c r="F19" s="3">
        <f t="shared" si="3"/>
        <v>2632.8300000000004</v>
      </c>
      <c r="G19" s="3"/>
    </row>
    <row r="20" spans="2:7">
      <c r="B20">
        <f t="shared" si="4"/>
        <v>320000</v>
      </c>
      <c r="C20" s="3">
        <f t="shared" si="0"/>
        <v>2619.1679999999997</v>
      </c>
      <c r="D20" s="3">
        <f t="shared" si="1"/>
        <v>2651.7119999999995</v>
      </c>
      <c r="E20" s="3">
        <f t="shared" si="2"/>
        <v>2684.5866666666666</v>
      </c>
      <c r="F20" s="3">
        <f t="shared" si="3"/>
        <v>2717.7599999999998</v>
      </c>
      <c r="G20" s="3"/>
    </row>
    <row r="21" spans="2:7">
      <c r="B21">
        <f t="shared" si="4"/>
        <v>330000</v>
      </c>
      <c r="C21" s="3">
        <f t="shared" si="0"/>
        <v>2701.0169999999998</v>
      </c>
      <c r="D21" s="3">
        <f t="shared" si="1"/>
        <v>2734.578</v>
      </c>
      <c r="E21" s="3">
        <f t="shared" si="2"/>
        <v>2768.48</v>
      </c>
      <c r="F21" s="3">
        <f t="shared" si="3"/>
        <v>2802.69</v>
      </c>
      <c r="G21" s="3"/>
    </row>
    <row r="22" spans="2:7">
      <c r="B22">
        <f t="shared" si="4"/>
        <v>340000</v>
      </c>
      <c r="C22" s="3">
        <f t="shared" si="0"/>
        <v>2782.866</v>
      </c>
      <c r="D22" s="3">
        <f t="shared" si="1"/>
        <v>2817.444</v>
      </c>
      <c r="E22" s="3">
        <f t="shared" si="2"/>
        <v>2852.3733333333334</v>
      </c>
      <c r="F22" s="3">
        <f t="shared" si="3"/>
        <v>2887.6200000000003</v>
      </c>
      <c r="G22" s="3"/>
    </row>
    <row r="23" spans="2:7">
      <c r="B23">
        <f t="shared" si="4"/>
        <v>350000</v>
      </c>
      <c r="C23" s="3">
        <f t="shared" si="0"/>
        <v>2864.7149999999997</v>
      </c>
      <c r="D23" s="3">
        <f t="shared" si="1"/>
        <v>2900.31</v>
      </c>
      <c r="E23" s="3">
        <f t="shared" si="2"/>
        <v>2936.2666666666664</v>
      </c>
      <c r="F23" s="3">
        <f t="shared" si="3"/>
        <v>2972.55</v>
      </c>
      <c r="G23" s="3"/>
    </row>
    <row r="24" spans="2:7">
      <c r="B24">
        <f t="shared" si="4"/>
        <v>360000</v>
      </c>
      <c r="C24" s="3">
        <f t="shared" si="0"/>
        <v>2946.5639999999999</v>
      </c>
      <c r="D24" s="3">
        <f t="shared" si="1"/>
        <v>2983.1759999999999</v>
      </c>
      <c r="E24" s="3">
        <f t="shared" si="2"/>
        <v>3020.16</v>
      </c>
      <c r="F24" s="3">
        <f t="shared" si="3"/>
        <v>3057.48</v>
      </c>
      <c r="G24" s="3"/>
    </row>
    <row r="25" spans="2:7">
      <c r="B25">
        <f t="shared" si="4"/>
        <v>370000</v>
      </c>
      <c r="C25" s="3">
        <f t="shared" si="0"/>
        <v>3028.413</v>
      </c>
      <c r="D25" s="3">
        <f t="shared" si="1"/>
        <v>3066.0419999999999</v>
      </c>
      <c r="E25" s="3">
        <f t="shared" si="2"/>
        <v>3104.0533333333337</v>
      </c>
      <c r="F25" s="3">
        <f t="shared" si="3"/>
        <v>3142.4100000000003</v>
      </c>
      <c r="G25" s="3"/>
    </row>
    <row r="26" spans="2:7">
      <c r="B26">
        <f t="shared" si="4"/>
        <v>380000</v>
      </c>
      <c r="C26" s="3">
        <f t="shared" si="0"/>
        <v>3110.2619999999997</v>
      </c>
      <c r="D26" s="3">
        <f t="shared" si="1"/>
        <v>3148.9079999999999</v>
      </c>
      <c r="E26" s="3">
        <f t="shared" si="2"/>
        <v>3187.9466666666667</v>
      </c>
      <c r="F26" s="3">
        <f t="shared" si="3"/>
        <v>3227.34</v>
      </c>
      <c r="G26" s="3"/>
    </row>
    <row r="27" spans="2:7">
      <c r="B27">
        <f t="shared" si="4"/>
        <v>390000</v>
      </c>
      <c r="C27" s="3">
        <f t="shared" si="0"/>
        <v>3192.1109999999999</v>
      </c>
      <c r="D27" s="3">
        <f t="shared" si="1"/>
        <v>3231.7739999999999</v>
      </c>
      <c r="E27" s="3">
        <f t="shared" si="2"/>
        <v>3271.84</v>
      </c>
      <c r="F27" s="3">
        <f t="shared" si="3"/>
        <v>3312.27</v>
      </c>
      <c r="G27" s="3"/>
    </row>
    <row r="28" spans="2:7">
      <c r="B28">
        <f t="shared" si="4"/>
        <v>400000</v>
      </c>
      <c r="C28" s="3">
        <f t="shared" si="0"/>
        <v>3273.9599999999996</v>
      </c>
      <c r="D28" s="3">
        <f t="shared" si="1"/>
        <v>3314.64</v>
      </c>
      <c r="E28" s="3">
        <f t="shared" si="2"/>
        <v>3355.7333333333336</v>
      </c>
      <c r="F28" s="3">
        <f t="shared" si="3"/>
        <v>3397.2000000000003</v>
      </c>
      <c r="G28" s="3"/>
    </row>
    <row r="29" spans="2:7">
      <c r="B29">
        <f t="shared" si="4"/>
        <v>410000</v>
      </c>
      <c r="C29" s="3">
        <f t="shared" si="0"/>
        <v>3355.8089999999993</v>
      </c>
      <c r="D29" s="3">
        <f t="shared" si="1"/>
        <v>3397.5059999999999</v>
      </c>
      <c r="E29" s="3">
        <f t="shared" si="2"/>
        <v>3439.6266666666666</v>
      </c>
      <c r="F29" s="3">
        <f t="shared" si="3"/>
        <v>3482.13</v>
      </c>
      <c r="G29" s="3"/>
    </row>
    <row r="30" spans="2:7">
      <c r="B30">
        <f t="shared" si="4"/>
        <v>420000</v>
      </c>
      <c r="C30" s="3">
        <f t="shared" si="0"/>
        <v>3437.6579999999994</v>
      </c>
      <c r="D30" s="3">
        <f t="shared" si="1"/>
        <v>3480.3719999999998</v>
      </c>
      <c r="E30" s="3">
        <f t="shared" si="2"/>
        <v>3523.52</v>
      </c>
      <c r="F30" s="3">
        <f t="shared" si="3"/>
        <v>3567.06</v>
      </c>
      <c r="G30" s="3"/>
    </row>
    <row r="31" spans="2:7">
      <c r="B31">
        <f t="shared" si="4"/>
        <v>430000</v>
      </c>
      <c r="C31" s="3">
        <f t="shared" si="0"/>
        <v>3519.5069999999996</v>
      </c>
      <c r="D31" s="3">
        <f t="shared" si="1"/>
        <v>3563.2379999999998</v>
      </c>
      <c r="E31" s="3">
        <f t="shared" si="2"/>
        <v>3607.4133333333334</v>
      </c>
      <c r="F31" s="3">
        <f t="shared" si="3"/>
        <v>3651.9900000000002</v>
      </c>
      <c r="G31" s="3"/>
    </row>
    <row r="32" spans="2:7">
      <c r="B32">
        <f t="shared" si="4"/>
        <v>440000</v>
      </c>
      <c r="C32" s="3">
        <f t="shared" si="0"/>
        <v>3601.3559999999993</v>
      </c>
      <c r="D32" s="3">
        <f t="shared" si="1"/>
        <v>3646.1039999999998</v>
      </c>
      <c r="E32" s="3">
        <f t="shared" si="2"/>
        <v>3691.3066666666664</v>
      </c>
      <c r="F32" s="3">
        <f t="shared" si="3"/>
        <v>3736.92</v>
      </c>
      <c r="G32" s="3"/>
    </row>
    <row r="33" spans="2:7">
      <c r="B33">
        <f t="shared" si="4"/>
        <v>450000</v>
      </c>
      <c r="C33" s="3">
        <f t="shared" si="0"/>
        <v>3683.2049999999995</v>
      </c>
      <c r="D33" s="3">
        <f t="shared" si="1"/>
        <v>3728.97</v>
      </c>
      <c r="E33" s="3">
        <f t="shared" si="2"/>
        <v>3775.2000000000003</v>
      </c>
      <c r="F33" s="3">
        <f t="shared" si="3"/>
        <v>3821.8500000000004</v>
      </c>
      <c r="G33" s="3"/>
    </row>
    <row r="34" spans="2:7">
      <c r="B34">
        <f t="shared" si="4"/>
        <v>460000</v>
      </c>
      <c r="C34" s="3">
        <f t="shared" si="0"/>
        <v>3765.0539999999996</v>
      </c>
      <c r="D34" s="3">
        <f t="shared" si="1"/>
        <v>3811.8360000000002</v>
      </c>
      <c r="E34" s="3">
        <f t="shared" si="2"/>
        <v>3859.0933333333337</v>
      </c>
      <c r="F34" s="3">
        <f t="shared" si="3"/>
        <v>3906.78</v>
      </c>
      <c r="G34" s="3"/>
    </row>
    <row r="35" spans="2:7">
      <c r="B35">
        <f t="shared" si="4"/>
        <v>470000</v>
      </c>
      <c r="C35" s="3">
        <f t="shared" si="0"/>
        <v>3846.9029999999993</v>
      </c>
      <c r="D35" s="3">
        <f t="shared" si="1"/>
        <v>3894.7019999999998</v>
      </c>
      <c r="E35" s="3">
        <f t="shared" si="2"/>
        <v>3942.9866666666667</v>
      </c>
      <c r="F35" s="3">
        <f t="shared" si="3"/>
        <v>3991.71</v>
      </c>
      <c r="G35" s="3"/>
    </row>
    <row r="36" spans="2:7">
      <c r="B36">
        <f t="shared" si="4"/>
        <v>480000</v>
      </c>
      <c r="C36" s="3">
        <f t="shared" si="0"/>
        <v>3928.7519999999995</v>
      </c>
      <c r="D36" s="3">
        <f t="shared" si="1"/>
        <v>3977.5679999999998</v>
      </c>
      <c r="E36" s="3">
        <f t="shared" si="2"/>
        <v>4026.88</v>
      </c>
      <c r="F36" s="3">
        <f t="shared" si="3"/>
        <v>4076.6400000000003</v>
      </c>
      <c r="G36" s="3"/>
    </row>
    <row r="37" spans="2:7">
      <c r="B37">
        <f t="shared" si="4"/>
        <v>490000</v>
      </c>
      <c r="C37" s="3">
        <f t="shared" si="0"/>
        <v>4010.6009999999997</v>
      </c>
      <c r="D37" s="3">
        <f t="shared" si="1"/>
        <v>4060.4340000000002</v>
      </c>
      <c r="E37" s="3">
        <f t="shared" si="2"/>
        <v>4110.7733333333335</v>
      </c>
      <c r="F37" s="3">
        <f t="shared" si="3"/>
        <v>4161.57</v>
      </c>
      <c r="G37" s="3"/>
    </row>
    <row r="38" spans="2:7">
      <c r="B38">
        <f t="shared" si="4"/>
        <v>500000</v>
      </c>
      <c r="C38" s="3">
        <f t="shared" si="0"/>
        <v>4092.4499999999994</v>
      </c>
      <c r="D38" s="3">
        <f t="shared" si="1"/>
        <v>4143.3</v>
      </c>
      <c r="E38" s="3">
        <f t="shared" si="2"/>
        <v>4194.666666666667</v>
      </c>
      <c r="F38" s="3">
        <f t="shared" si="3"/>
        <v>4246.5</v>
      </c>
      <c r="G38" s="3"/>
    </row>
    <row r="39" spans="2:7">
      <c r="B39">
        <f t="shared" si="4"/>
        <v>510000</v>
      </c>
      <c r="C39" s="3">
        <f t="shared" si="0"/>
        <v>4174.2989999999991</v>
      </c>
      <c r="D39" s="3">
        <f t="shared" si="1"/>
        <v>4226.1659999999993</v>
      </c>
      <c r="E39" s="3">
        <f t="shared" si="2"/>
        <v>4278.5599999999995</v>
      </c>
      <c r="F39" s="3">
        <f t="shared" si="3"/>
        <v>4331.43</v>
      </c>
      <c r="G39" s="3"/>
    </row>
    <row r="40" spans="2:7">
      <c r="B40">
        <f t="shared" si="4"/>
        <v>520000</v>
      </c>
      <c r="C40" s="3">
        <f t="shared" si="0"/>
        <v>4256.1479999999992</v>
      </c>
      <c r="D40" s="3">
        <f t="shared" si="1"/>
        <v>4309.0320000000002</v>
      </c>
      <c r="E40" s="3">
        <f t="shared" si="2"/>
        <v>4362.4533333333329</v>
      </c>
      <c r="F40" s="3">
        <f t="shared" si="3"/>
        <v>4416.3599999999997</v>
      </c>
      <c r="G4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Cash Flow Calculator</vt:lpstr>
      <vt:lpstr>Amortization Schedule</vt:lpstr>
      <vt:lpstr>Table for Break Even Analysis</vt:lpstr>
      <vt:lpstr>Break Even 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scott</dc:creator>
  <cp:lastModifiedBy>William Manassero</cp:lastModifiedBy>
  <dcterms:created xsi:type="dcterms:W3CDTF">2019-07-26T00:13:40Z</dcterms:created>
  <dcterms:modified xsi:type="dcterms:W3CDTF">2020-05-03T17:57:44Z</dcterms:modified>
</cp:coreProperties>
</file>